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\Downloads\"/>
    </mc:Choice>
  </mc:AlternateContent>
  <xr:revisionPtr revIDLastSave="0" documentId="13_ncr:1_{6D5B99E2-1E2F-4910-9AEF-52F40E5EE155}" xr6:coauthVersionLast="47" xr6:coauthVersionMax="47" xr10:uidLastSave="{00000000-0000-0000-0000-000000000000}"/>
  <bookViews>
    <workbookView xWindow="-120" yWindow="-120" windowWidth="29040" windowHeight="15720" tabRatio="389" xr2:uid="{00000000-000D-0000-FFFF-FFFF00000000}"/>
  </bookViews>
  <sheets>
    <sheet name="Tabela de sancionamento" sheetId="7" r:id="rId1"/>
    <sheet name="Tabela Sancion. por Municípios" sheetId="5" r:id="rId2"/>
    <sheet name="VR por temática" sheetId="8" r:id="rId3"/>
  </sheets>
  <definedNames>
    <definedName name="_AMO_UniqueIdentifier" hidden="1">"'807220b9-dda8-4c3b-a9ee-94c61dfabbc9'"</definedName>
    <definedName name="_xlnm._FilterDatabase" localSheetId="1" hidden="1">'Tabela Sancion. por Municípios'!$A$10:$N$360</definedName>
    <definedName name="_xlnm.Print_Area" localSheetId="0">'Tabela de sancionamento'!$A$1:$AC$31</definedName>
    <definedName name="_xlnm.Print_Area" localSheetId="1">'Tabela Sancion. por Municípios'!$B$1:$Q$360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7" l="1"/>
  <c r="H14" i="7"/>
  <c r="V14" i="7" s="1"/>
  <c r="H13" i="7"/>
  <c r="Z13" i="7" s="1"/>
  <c r="H8" i="5"/>
  <c r="N14" i="7" l="1"/>
  <c r="O14" i="7" s="1"/>
  <c r="R14" i="7"/>
  <c r="S14" i="7" s="1"/>
  <c r="Z14" i="7"/>
  <c r="J14" i="7"/>
  <c r="K14" i="7" s="1"/>
  <c r="N13" i="7"/>
  <c r="O13" i="7" s="1"/>
  <c r="V13" i="7"/>
  <c r="W13" i="7" s="1"/>
  <c r="J13" i="7"/>
  <c r="K13" i="7" s="1"/>
  <c r="R13" i="7"/>
  <c r="S13" i="7" s="1"/>
  <c r="F18" i="7"/>
  <c r="F3" i="8" l="1"/>
  <c r="M12" i="5" l="1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2" i="5"/>
  <c r="M193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09" i="5"/>
  <c r="M210" i="5"/>
  <c r="M211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M239" i="5"/>
  <c r="M240" i="5"/>
  <c r="M241" i="5"/>
  <c r="M242" i="5"/>
  <c r="M243" i="5"/>
  <c r="M244" i="5"/>
  <c r="M245" i="5"/>
  <c r="M246" i="5"/>
  <c r="M247" i="5"/>
  <c r="M248" i="5"/>
  <c r="M249" i="5"/>
  <c r="M250" i="5"/>
  <c r="M251" i="5"/>
  <c r="M252" i="5"/>
  <c r="M253" i="5"/>
  <c r="M254" i="5"/>
  <c r="M255" i="5"/>
  <c r="M256" i="5"/>
  <c r="M257" i="5"/>
  <c r="M258" i="5"/>
  <c r="M259" i="5"/>
  <c r="M260" i="5"/>
  <c r="M261" i="5"/>
  <c r="M262" i="5"/>
  <c r="M263" i="5"/>
  <c r="M264" i="5"/>
  <c r="M265" i="5"/>
  <c r="M266" i="5"/>
  <c r="M267" i="5"/>
  <c r="M268" i="5"/>
  <c r="M269" i="5"/>
  <c r="M270" i="5"/>
  <c r="M271" i="5"/>
  <c r="M272" i="5"/>
  <c r="M273" i="5"/>
  <c r="M274" i="5"/>
  <c r="M275" i="5"/>
  <c r="M276" i="5"/>
  <c r="M277" i="5"/>
  <c r="M278" i="5"/>
  <c r="M279" i="5"/>
  <c r="M280" i="5"/>
  <c r="M281" i="5"/>
  <c r="M282" i="5"/>
  <c r="M283" i="5"/>
  <c r="M284" i="5"/>
  <c r="M285" i="5"/>
  <c r="M286" i="5"/>
  <c r="M287" i="5"/>
  <c r="M288" i="5"/>
  <c r="M289" i="5"/>
  <c r="M290" i="5"/>
  <c r="M291" i="5"/>
  <c r="M292" i="5"/>
  <c r="M293" i="5"/>
  <c r="M294" i="5"/>
  <c r="M295" i="5"/>
  <c r="M296" i="5"/>
  <c r="M297" i="5"/>
  <c r="M298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M334" i="5"/>
  <c r="M335" i="5"/>
  <c r="M336" i="5"/>
  <c r="M337" i="5"/>
  <c r="M338" i="5"/>
  <c r="M339" i="5"/>
  <c r="M340" i="5"/>
  <c r="M341" i="5"/>
  <c r="M342" i="5"/>
  <c r="M343" i="5"/>
  <c r="M344" i="5"/>
  <c r="M345" i="5"/>
  <c r="M346" i="5"/>
  <c r="M347" i="5"/>
  <c r="M348" i="5"/>
  <c r="M349" i="5"/>
  <c r="M350" i="5"/>
  <c r="M351" i="5"/>
  <c r="M352" i="5"/>
  <c r="M353" i="5"/>
  <c r="M354" i="5"/>
  <c r="M355" i="5"/>
  <c r="M356" i="5"/>
  <c r="M357" i="5"/>
  <c r="M358" i="5"/>
  <c r="M359" i="5"/>
  <c r="M360" i="5"/>
  <c r="M11" i="5"/>
  <c r="F22" i="7"/>
  <c r="F19" i="7"/>
  <c r="F5" i="8" s="1"/>
  <c r="F16" i="7"/>
  <c r="F12" i="7"/>
  <c r="F6" i="7"/>
  <c r="O8" i="5"/>
  <c r="N8" i="5"/>
  <c r="F2" i="8"/>
  <c r="F4" i="8"/>
  <c r="F6" i="8" l="1"/>
  <c r="B6" i="8" l="1"/>
  <c r="D8" i="8" l="1"/>
  <c r="E29" i="7" s="1"/>
  <c r="H6" i="7" s="1"/>
  <c r="G5" i="8"/>
  <c r="G2" i="8"/>
  <c r="D10" i="8" l="1"/>
  <c r="E31" i="7" s="1"/>
  <c r="D9" i="8"/>
  <c r="E30" i="7" s="1"/>
  <c r="C5" i="8"/>
  <c r="G3" i="8"/>
  <c r="G4" i="8"/>
  <c r="C6" i="8"/>
  <c r="C2" i="8"/>
  <c r="C3" i="8"/>
  <c r="C4" i="8"/>
  <c r="G31" i="7" l="1"/>
  <c r="H15" i="7"/>
  <c r="H22" i="7"/>
  <c r="Z22" i="7" s="1"/>
  <c r="H23" i="7"/>
  <c r="R23" i="7" s="1"/>
  <c r="S23" i="7" s="1"/>
  <c r="G6" i="8"/>
  <c r="D4" i="8"/>
  <c r="D5" i="8"/>
  <c r="D3" i="8"/>
  <c r="D2" i="8"/>
  <c r="H16" i="7"/>
  <c r="J16" i="7" s="1"/>
  <c r="K16" i="7" s="1"/>
  <c r="AA22" i="7" l="1"/>
  <c r="N6" i="7"/>
  <c r="O6" i="7" s="1"/>
  <c r="J15" i="7"/>
  <c r="K15" i="7" s="1"/>
  <c r="Z15" i="7"/>
  <c r="N15" i="7"/>
  <c r="O15" i="7" s="1"/>
  <c r="V15" i="7"/>
  <c r="W15" i="7" s="1"/>
  <c r="R15" i="7"/>
  <c r="S15" i="7" s="1"/>
  <c r="N22" i="7"/>
  <c r="O22" i="7" s="1"/>
  <c r="V22" i="7"/>
  <c r="W22" i="7" s="1"/>
  <c r="R22" i="7"/>
  <c r="S22" i="7" s="1"/>
  <c r="R6" i="7"/>
  <c r="S6" i="7" s="1"/>
  <c r="J22" i="7"/>
  <c r="K22" i="7" s="1"/>
  <c r="Z6" i="7"/>
  <c r="V6" i="7"/>
  <c r="W6" i="7" s="1"/>
  <c r="N23" i="7"/>
  <c r="O23" i="7" s="1"/>
  <c r="V23" i="7"/>
  <c r="W23" i="7" s="1"/>
  <c r="Z23" i="7"/>
  <c r="J6" i="7"/>
  <c r="J23" i="7"/>
  <c r="K23" i="7" s="1"/>
  <c r="D6" i="8"/>
  <c r="V16" i="7"/>
  <c r="W16" i="7" s="1"/>
  <c r="Z16" i="7"/>
  <c r="R16" i="7"/>
  <c r="S16" i="7" s="1"/>
  <c r="N16" i="7"/>
  <c r="O16" i="7" s="1"/>
  <c r="H24" i="7"/>
  <c r="K6" i="7" l="1"/>
  <c r="AA15" i="7"/>
  <c r="AA23" i="7"/>
  <c r="AE23" i="7"/>
  <c r="AA6" i="7"/>
  <c r="AE6" i="7"/>
  <c r="AE22" i="7"/>
  <c r="AA16" i="7"/>
  <c r="J5" i="5"/>
  <c r="H20" i="7"/>
  <c r="H10" i="7"/>
  <c r="J10" i="7" s="1"/>
  <c r="K10" i="7" s="1"/>
  <c r="G26" i="7"/>
  <c r="L339" i="5" l="1"/>
  <c r="N339" i="5" s="1"/>
  <c r="K349" i="5"/>
  <c r="K356" i="5"/>
  <c r="L358" i="5"/>
  <c r="N358" i="5" s="1"/>
  <c r="L316" i="5"/>
  <c r="N316" i="5" s="1"/>
  <c r="L328" i="5"/>
  <c r="N328" i="5" s="1"/>
  <c r="K334" i="5"/>
  <c r="K337" i="5"/>
  <c r="L349" i="5"/>
  <c r="N349" i="5" s="1"/>
  <c r="K352" i="5"/>
  <c r="K354" i="5"/>
  <c r="K322" i="5"/>
  <c r="K325" i="5"/>
  <c r="K346" i="5"/>
  <c r="L356" i="5"/>
  <c r="N356" i="5" s="1"/>
  <c r="L327" i="5"/>
  <c r="N327" i="5" s="1"/>
  <c r="L325" i="5"/>
  <c r="N325" i="5" s="1"/>
  <c r="L334" i="5"/>
  <c r="N334" i="5" s="1"/>
  <c r="L337" i="5"/>
  <c r="N337" i="5" s="1"/>
  <c r="L346" i="5"/>
  <c r="N346" i="5" s="1"/>
  <c r="L352" i="5"/>
  <c r="N352" i="5" s="1"/>
  <c r="L354" i="5"/>
  <c r="N354" i="5" s="1"/>
  <c r="K359" i="5"/>
  <c r="K320" i="5"/>
  <c r="L320" i="5"/>
  <c r="N320" i="5" s="1"/>
  <c r="L332" i="5"/>
  <c r="N332" i="5" s="1"/>
  <c r="L344" i="5"/>
  <c r="N344" i="5" s="1"/>
  <c r="K355" i="5"/>
  <c r="K318" i="5"/>
  <c r="K330" i="5"/>
  <c r="L342" i="5"/>
  <c r="N342" i="5" s="1"/>
  <c r="K348" i="5"/>
  <c r="L353" i="5"/>
  <c r="N353" i="5" s="1"/>
  <c r="L318" i="5"/>
  <c r="N318" i="5" s="1"/>
  <c r="K360" i="5"/>
  <c r="L323" i="5"/>
  <c r="N323" i="5" s="1"/>
  <c r="L359" i="5"/>
  <c r="N359" i="5" s="1"/>
  <c r="K329" i="5"/>
  <c r="K332" i="5"/>
  <c r="L335" i="5"/>
  <c r="N335" i="5" s="1"/>
  <c r="K341" i="5"/>
  <c r="K344" i="5"/>
  <c r="L357" i="5"/>
  <c r="N357" i="5" s="1"/>
  <c r="K353" i="5"/>
  <c r="K327" i="5"/>
  <c r="K351" i="5"/>
  <c r="L330" i="5"/>
  <c r="N330" i="5" s="1"/>
  <c r="K339" i="5"/>
  <c r="L351" i="5"/>
  <c r="N351" i="5" s="1"/>
  <c r="K358" i="5"/>
  <c r="L343" i="5"/>
  <c r="N343" i="5" s="1"/>
  <c r="K343" i="5"/>
  <c r="L322" i="5"/>
  <c r="N322" i="5" s="1"/>
  <c r="K335" i="5"/>
  <c r="K347" i="5"/>
  <c r="L326" i="5"/>
  <c r="N326" i="5" s="1"/>
  <c r="L345" i="5"/>
  <c r="N345" i="5" s="1"/>
  <c r="L317" i="5"/>
  <c r="N317" i="5" s="1"/>
  <c r="K357" i="5"/>
  <c r="K336" i="5"/>
  <c r="K328" i="5"/>
  <c r="L319" i="5"/>
  <c r="N319" i="5" s="1"/>
  <c r="L355" i="5"/>
  <c r="N355" i="5" s="1"/>
  <c r="L347" i="5"/>
  <c r="N347" i="5" s="1"/>
  <c r="L338" i="5"/>
  <c r="N338" i="5" s="1"/>
  <c r="L350" i="5"/>
  <c r="N350" i="5" s="1"/>
  <c r="L329" i="5"/>
  <c r="N329" i="5" s="1"/>
  <c r="L321" i="5"/>
  <c r="N321" i="5" s="1"/>
  <c r="K326" i="5"/>
  <c r="L348" i="5"/>
  <c r="N348" i="5" s="1"/>
  <c r="L340" i="5"/>
  <c r="N340" i="5" s="1"/>
  <c r="K333" i="5"/>
  <c r="K345" i="5"/>
  <c r="L324" i="5"/>
  <c r="N324" i="5" s="1"/>
  <c r="K319" i="5"/>
  <c r="L341" i="5"/>
  <c r="N341" i="5" s="1"/>
  <c r="L333" i="5"/>
  <c r="N333" i="5" s="1"/>
  <c r="K338" i="5"/>
  <c r="L360" i="5"/>
  <c r="N360" i="5" s="1"/>
  <c r="K317" i="5"/>
  <c r="K321" i="5"/>
  <c r="L336" i="5"/>
  <c r="N336" i="5" s="1"/>
  <c r="K340" i="5"/>
  <c r="K331" i="5"/>
  <c r="K323" i="5"/>
  <c r="L331" i="5"/>
  <c r="N331" i="5" s="1"/>
  <c r="K350" i="5"/>
  <c r="K342" i="5"/>
  <c r="K324" i="5"/>
  <c r="K316" i="5"/>
  <c r="J8" i="5"/>
  <c r="L16" i="5"/>
  <c r="N16" i="5" s="1"/>
  <c r="L128" i="5"/>
  <c r="N128" i="5" s="1"/>
  <c r="L192" i="5"/>
  <c r="N192" i="5" s="1"/>
  <c r="L255" i="5"/>
  <c r="N255" i="5" s="1"/>
  <c r="L310" i="5"/>
  <c r="N310" i="5" s="1"/>
  <c r="L311" i="5"/>
  <c r="N311" i="5" s="1"/>
  <c r="L53" i="5"/>
  <c r="N53" i="5" s="1"/>
  <c r="L282" i="5"/>
  <c r="N282" i="5" s="1"/>
  <c r="L205" i="5"/>
  <c r="N205" i="5" s="1"/>
  <c r="L102" i="5"/>
  <c r="N102" i="5" s="1"/>
  <c r="L89" i="5"/>
  <c r="N89" i="5" s="1"/>
  <c r="L153" i="5"/>
  <c r="N153" i="5" s="1"/>
  <c r="L217" i="5"/>
  <c r="N217" i="5" s="1"/>
  <c r="L68" i="5"/>
  <c r="N68" i="5" s="1"/>
  <c r="L283" i="5"/>
  <c r="N283" i="5" s="1"/>
  <c r="L214" i="5"/>
  <c r="N214" i="5" s="1"/>
  <c r="L51" i="5"/>
  <c r="N51" i="5" s="1"/>
  <c r="L114" i="5"/>
  <c r="N114" i="5" s="1"/>
  <c r="L178" i="5"/>
  <c r="N178" i="5" s="1"/>
  <c r="L241" i="5"/>
  <c r="N241" i="5" s="1"/>
  <c r="L236" i="5"/>
  <c r="N236" i="5" s="1"/>
  <c r="L190" i="5"/>
  <c r="N190" i="5" s="1"/>
  <c r="L36" i="5"/>
  <c r="N36" i="5" s="1"/>
  <c r="L99" i="5"/>
  <c r="N99" i="5" s="1"/>
  <c r="L163" i="5"/>
  <c r="N163" i="5" s="1"/>
  <c r="L227" i="5"/>
  <c r="N227" i="5" s="1"/>
  <c r="L281" i="5"/>
  <c r="N281" i="5" s="1"/>
  <c r="L188" i="5"/>
  <c r="N188" i="5" s="1"/>
  <c r="L101" i="5"/>
  <c r="N101" i="5" s="1"/>
  <c r="L25" i="5"/>
  <c r="N25" i="5" s="1"/>
  <c r="L260" i="5"/>
  <c r="N260" i="5" s="1"/>
  <c r="L300" i="5"/>
  <c r="N300" i="5" s="1"/>
  <c r="L143" i="5"/>
  <c r="N143" i="5" s="1"/>
  <c r="L272" i="5"/>
  <c r="N272" i="5" s="1"/>
  <c r="L119" i="5"/>
  <c r="N119" i="5" s="1"/>
  <c r="L103" i="5"/>
  <c r="N103" i="5" s="1"/>
  <c r="L242" i="5"/>
  <c r="N242" i="5" s="1"/>
  <c r="L149" i="5"/>
  <c r="N149" i="5" s="1"/>
  <c r="L135" i="5"/>
  <c r="N135" i="5" s="1"/>
  <c r="L40" i="5"/>
  <c r="N40" i="5" s="1"/>
  <c r="L88" i="5"/>
  <c r="N88" i="5" s="1"/>
  <c r="L267" i="5"/>
  <c r="N267" i="5" s="1"/>
  <c r="L46" i="5"/>
  <c r="N46" i="5" s="1"/>
  <c r="L50" i="5"/>
  <c r="N50" i="5" s="1"/>
  <c r="L240" i="5"/>
  <c r="N240" i="5" s="1"/>
  <c r="L63" i="5"/>
  <c r="N63" i="5" s="1"/>
  <c r="L138" i="5"/>
  <c r="N138" i="5" s="1"/>
  <c r="L62" i="5"/>
  <c r="N62" i="5" s="1"/>
  <c r="L60" i="5"/>
  <c r="N60" i="5" s="1"/>
  <c r="L37" i="5"/>
  <c r="N37" i="5" s="1"/>
  <c r="L199" i="5"/>
  <c r="N199" i="5" s="1"/>
  <c r="L17" i="5"/>
  <c r="N17" i="5" s="1"/>
  <c r="L72" i="5"/>
  <c r="N72" i="5" s="1"/>
  <c r="L136" i="5"/>
  <c r="N136" i="5" s="1"/>
  <c r="L200" i="5"/>
  <c r="N200" i="5" s="1"/>
  <c r="L261" i="5"/>
  <c r="N261" i="5" s="1"/>
  <c r="L11" i="5"/>
  <c r="L92" i="5"/>
  <c r="N92" i="5" s="1"/>
  <c r="L314" i="5"/>
  <c r="N314" i="5" s="1"/>
  <c r="L221" i="5"/>
  <c r="N221" i="5" s="1"/>
  <c r="L134" i="5"/>
  <c r="N134" i="5" s="1"/>
  <c r="L34" i="5"/>
  <c r="N34" i="5" s="1"/>
  <c r="L97" i="5"/>
  <c r="N97" i="5" s="1"/>
  <c r="L161" i="5"/>
  <c r="N161" i="5" s="1"/>
  <c r="L225" i="5"/>
  <c r="N225" i="5" s="1"/>
  <c r="L100" i="5"/>
  <c r="N100" i="5" s="1"/>
  <c r="L54" i="5"/>
  <c r="N54" i="5" s="1"/>
  <c r="L315" i="5"/>
  <c r="N315" i="5" s="1"/>
  <c r="L245" i="5"/>
  <c r="N245" i="5" s="1"/>
  <c r="L59" i="5"/>
  <c r="N59" i="5" s="1"/>
  <c r="L122" i="5"/>
  <c r="N122" i="5" s="1"/>
  <c r="L186" i="5"/>
  <c r="N186" i="5" s="1"/>
  <c r="L249" i="5"/>
  <c r="N249" i="5" s="1"/>
  <c r="L45" i="5"/>
  <c r="N45" i="5" s="1"/>
  <c r="L290" i="5"/>
  <c r="N290" i="5" s="1"/>
  <c r="L264" i="5"/>
  <c r="N264" i="5" s="1"/>
  <c r="L222" i="5"/>
  <c r="N222" i="5" s="1"/>
  <c r="L44" i="5"/>
  <c r="N44" i="5" s="1"/>
  <c r="L107" i="5"/>
  <c r="N107" i="5" s="1"/>
  <c r="L171" i="5"/>
  <c r="N171" i="5" s="1"/>
  <c r="L234" i="5"/>
  <c r="N234" i="5" s="1"/>
  <c r="L289" i="5"/>
  <c r="N289" i="5" s="1"/>
  <c r="L220" i="5"/>
  <c r="N220" i="5" s="1"/>
  <c r="L133" i="5"/>
  <c r="N133" i="5" s="1"/>
  <c r="L55" i="5"/>
  <c r="N55" i="5" s="1"/>
  <c r="L71" i="5"/>
  <c r="N71" i="5" s="1"/>
  <c r="L207" i="5"/>
  <c r="N207" i="5" s="1"/>
  <c r="L309" i="5"/>
  <c r="N309" i="5" s="1"/>
  <c r="L246" i="5"/>
  <c r="N246" i="5" s="1"/>
  <c r="L231" i="5"/>
  <c r="N231" i="5" s="1"/>
  <c r="L257" i="5"/>
  <c r="N257" i="5" s="1"/>
  <c r="L291" i="5"/>
  <c r="N291" i="5" s="1"/>
  <c r="L52" i="5"/>
  <c r="N52" i="5" s="1"/>
  <c r="L115" i="5"/>
  <c r="N115" i="5" s="1"/>
  <c r="L305" i="5"/>
  <c r="N305" i="5" s="1"/>
  <c r="L251" i="5"/>
  <c r="N251" i="5" s="1"/>
  <c r="L13" i="5"/>
  <c r="N13" i="5" s="1"/>
  <c r="L265" i="5"/>
  <c r="N265" i="5" s="1"/>
  <c r="L285" i="5"/>
  <c r="N285" i="5" s="1"/>
  <c r="L216" i="5"/>
  <c r="N216" i="5" s="1"/>
  <c r="L273" i="5"/>
  <c r="N273" i="5" s="1"/>
  <c r="L304" i="5"/>
  <c r="N304" i="5" s="1"/>
  <c r="L277" i="5"/>
  <c r="N277" i="5" s="1"/>
  <c r="L113" i="5"/>
  <c r="N113" i="5" s="1"/>
  <c r="L172" i="5"/>
  <c r="N172" i="5" s="1"/>
  <c r="L19" i="5"/>
  <c r="N19" i="5" s="1"/>
  <c r="L15" i="5"/>
  <c r="N15" i="5" s="1"/>
  <c r="L187" i="5"/>
  <c r="N187" i="5" s="1"/>
  <c r="L181" i="5"/>
  <c r="N181" i="5" s="1"/>
  <c r="L80" i="5"/>
  <c r="N80" i="5" s="1"/>
  <c r="L144" i="5"/>
  <c r="N144" i="5" s="1"/>
  <c r="L208" i="5"/>
  <c r="N208" i="5" s="1"/>
  <c r="L266" i="5"/>
  <c r="N266" i="5" s="1"/>
  <c r="L256" i="5"/>
  <c r="N256" i="5" s="1"/>
  <c r="L288" i="5"/>
  <c r="N288" i="5" s="1"/>
  <c r="L124" i="5"/>
  <c r="N124" i="5" s="1"/>
  <c r="L14" i="5"/>
  <c r="N14" i="5" s="1"/>
  <c r="L252" i="5"/>
  <c r="N252" i="5" s="1"/>
  <c r="L166" i="5"/>
  <c r="N166" i="5" s="1"/>
  <c r="L42" i="5"/>
  <c r="N42" i="5" s="1"/>
  <c r="L105" i="5"/>
  <c r="N105" i="5" s="1"/>
  <c r="L169" i="5"/>
  <c r="N169" i="5" s="1"/>
  <c r="L132" i="5"/>
  <c r="N132" i="5" s="1"/>
  <c r="L85" i="5"/>
  <c r="N85" i="5" s="1"/>
  <c r="L31" i="5"/>
  <c r="N31" i="5" s="1"/>
  <c r="L271" i="5"/>
  <c r="N271" i="5" s="1"/>
  <c r="L66" i="5"/>
  <c r="N66" i="5" s="1"/>
  <c r="L130" i="5"/>
  <c r="N130" i="5" s="1"/>
  <c r="L194" i="5"/>
  <c r="N194" i="5" s="1"/>
  <c r="L76" i="5"/>
  <c r="N76" i="5" s="1"/>
  <c r="L30" i="5"/>
  <c r="N30" i="5" s="1"/>
  <c r="L253" i="5"/>
  <c r="N253" i="5" s="1"/>
  <c r="L179" i="5"/>
  <c r="N179" i="5" s="1"/>
  <c r="L78" i="5"/>
  <c r="N78" i="5" s="1"/>
  <c r="L32" i="5"/>
  <c r="N32" i="5" s="1"/>
  <c r="L152" i="5"/>
  <c r="N152" i="5" s="1"/>
  <c r="L148" i="5"/>
  <c r="N148" i="5" s="1"/>
  <c r="L206" i="5"/>
  <c r="N206" i="5" s="1"/>
  <c r="L177" i="5"/>
  <c r="N177" i="5" s="1"/>
  <c r="L125" i="5"/>
  <c r="N125" i="5" s="1"/>
  <c r="L74" i="5"/>
  <c r="N74" i="5" s="1"/>
  <c r="L108" i="5"/>
  <c r="N108" i="5" s="1"/>
  <c r="L284" i="5"/>
  <c r="N284" i="5" s="1"/>
  <c r="L250" i="5"/>
  <c r="N250" i="5" s="1"/>
  <c r="L293" i="5"/>
  <c r="N293" i="5" s="1"/>
  <c r="L49" i="5"/>
  <c r="N49" i="5" s="1"/>
  <c r="L112" i="5"/>
  <c r="N112" i="5" s="1"/>
  <c r="L176" i="5"/>
  <c r="N176" i="5" s="1"/>
  <c r="L239" i="5"/>
  <c r="N239" i="5" s="1"/>
  <c r="L294" i="5"/>
  <c r="N294" i="5" s="1"/>
  <c r="L295" i="5"/>
  <c r="N295" i="5" s="1"/>
  <c r="L313" i="5"/>
  <c r="N313" i="5" s="1"/>
  <c r="L243" i="5"/>
  <c r="N243" i="5" s="1"/>
  <c r="L141" i="5"/>
  <c r="N141" i="5" s="1"/>
  <c r="L39" i="5"/>
  <c r="N39" i="5" s="1"/>
  <c r="L18" i="5"/>
  <c r="N18" i="5" s="1"/>
  <c r="L73" i="5"/>
  <c r="N73" i="5" s="1"/>
  <c r="L137" i="5"/>
  <c r="N137" i="5" s="1"/>
  <c r="L201" i="5"/>
  <c r="N201" i="5" s="1"/>
  <c r="L287" i="5"/>
  <c r="N287" i="5" s="1"/>
  <c r="L269" i="5"/>
  <c r="N269" i="5" s="1"/>
  <c r="L229" i="5"/>
  <c r="N229" i="5" s="1"/>
  <c r="L150" i="5"/>
  <c r="N150" i="5" s="1"/>
  <c r="L35" i="5"/>
  <c r="N35" i="5" s="1"/>
  <c r="L98" i="5"/>
  <c r="N98" i="5" s="1"/>
  <c r="L162" i="5"/>
  <c r="N162" i="5" s="1"/>
  <c r="L226" i="5"/>
  <c r="N226" i="5" s="1"/>
  <c r="L280" i="5"/>
  <c r="N280" i="5" s="1"/>
  <c r="L196" i="5"/>
  <c r="N196" i="5" s="1"/>
  <c r="L157" i="5"/>
  <c r="N157" i="5" s="1"/>
  <c r="L118" i="5"/>
  <c r="N118" i="5" s="1"/>
  <c r="L83" i="5"/>
  <c r="N83" i="5" s="1"/>
  <c r="L147" i="5"/>
  <c r="N147" i="5" s="1"/>
  <c r="L211" i="5"/>
  <c r="N211" i="5" s="1"/>
  <c r="L268" i="5"/>
  <c r="N268" i="5" s="1"/>
  <c r="L116" i="5"/>
  <c r="N116" i="5" s="1"/>
  <c r="L38" i="5"/>
  <c r="N38" i="5" s="1"/>
  <c r="L270" i="5"/>
  <c r="N270" i="5" s="1"/>
  <c r="L198" i="5"/>
  <c r="N198" i="5" s="1"/>
  <c r="L191" i="5"/>
  <c r="N191" i="5" s="1"/>
  <c r="L23" i="5"/>
  <c r="N23" i="5" s="1"/>
  <c r="L151" i="5"/>
  <c r="N151" i="5" s="1"/>
  <c r="L175" i="5"/>
  <c r="N175" i="5" s="1"/>
  <c r="L183" i="5"/>
  <c r="N183" i="5" s="1"/>
  <c r="L57" i="5"/>
  <c r="N57" i="5" s="1"/>
  <c r="L120" i="5"/>
  <c r="N120" i="5" s="1"/>
  <c r="L184" i="5"/>
  <c r="N184" i="5" s="1"/>
  <c r="L247" i="5"/>
  <c r="N247" i="5" s="1"/>
  <c r="L302" i="5"/>
  <c r="N302" i="5" s="1"/>
  <c r="L303" i="5"/>
  <c r="N303" i="5" s="1"/>
  <c r="L29" i="5"/>
  <c r="N29" i="5" s="1"/>
  <c r="L173" i="5"/>
  <c r="N173" i="5" s="1"/>
  <c r="L70" i="5"/>
  <c r="N70" i="5" s="1"/>
  <c r="L81" i="5"/>
  <c r="N81" i="5" s="1"/>
  <c r="L145" i="5"/>
  <c r="N145" i="5" s="1"/>
  <c r="L209" i="5"/>
  <c r="N209" i="5" s="1"/>
  <c r="L306" i="5"/>
  <c r="N306" i="5" s="1"/>
  <c r="L259" i="5"/>
  <c r="N259" i="5" s="1"/>
  <c r="L182" i="5"/>
  <c r="N182" i="5" s="1"/>
  <c r="L43" i="5"/>
  <c r="N43" i="5" s="1"/>
  <c r="L106" i="5"/>
  <c r="N106" i="5" s="1"/>
  <c r="L170" i="5"/>
  <c r="N170" i="5" s="1"/>
  <c r="L233" i="5"/>
  <c r="N233" i="5" s="1"/>
  <c r="L296" i="5"/>
  <c r="N296" i="5" s="1"/>
  <c r="L228" i="5"/>
  <c r="N228" i="5" s="1"/>
  <c r="L189" i="5"/>
  <c r="N189" i="5" s="1"/>
  <c r="L158" i="5"/>
  <c r="N158" i="5" s="1"/>
  <c r="L28" i="5"/>
  <c r="N28" i="5" s="1"/>
  <c r="L91" i="5"/>
  <c r="N91" i="5" s="1"/>
  <c r="L155" i="5"/>
  <c r="N155" i="5" s="1"/>
  <c r="L219" i="5"/>
  <c r="N219" i="5" s="1"/>
  <c r="L156" i="5"/>
  <c r="N156" i="5" s="1"/>
  <c r="L69" i="5"/>
  <c r="N69" i="5" s="1"/>
  <c r="L299" i="5"/>
  <c r="N299" i="5" s="1"/>
  <c r="L230" i="5"/>
  <c r="N230" i="5" s="1"/>
  <c r="L254" i="5"/>
  <c r="N254" i="5" s="1"/>
  <c r="L79" i="5"/>
  <c r="N79" i="5" s="1"/>
  <c r="L215" i="5"/>
  <c r="N215" i="5" s="1"/>
  <c r="L292" i="5"/>
  <c r="N292" i="5" s="1"/>
  <c r="L202" i="5"/>
  <c r="N202" i="5" s="1"/>
  <c r="L123" i="5"/>
  <c r="N123" i="5" s="1"/>
  <c r="L276" i="5"/>
  <c r="N276" i="5" s="1"/>
  <c r="L110" i="5"/>
  <c r="N110" i="5" s="1"/>
  <c r="L33" i="5"/>
  <c r="N33" i="5" s="1"/>
  <c r="L278" i="5"/>
  <c r="N278" i="5" s="1"/>
  <c r="L77" i="5"/>
  <c r="N77" i="5" s="1"/>
  <c r="L121" i="5"/>
  <c r="N121" i="5" s="1"/>
  <c r="L146" i="5"/>
  <c r="N146" i="5" s="1"/>
  <c r="L298" i="5"/>
  <c r="N298" i="5" s="1"/>
  <c r="L95" i="5"/>
  <c r="N95" i="5" s="1"/>
  <c r="L27" i="5"/>
  <c r="N27" i="5" s="1"/>
  <c r="L174" i="5"/>
  <c r="N174" i="5" s="1"/>
  <c r="L41" i="5"/>
  <c r="N41" i="5" s="1"/>
  <c r="L286" i="5"/>
  <c r="N286" i="5" s="1"/>
  <c r="L109" i="5"/>
  <c r="N109" i="5" s="1"/>
  <c r="L129" i="5"/>
  <c r="N129" i="5" s="1"/>
  <c r="L197" i="5"/>
  <c r="N197" i="5" s="1"/>
  <c r="L154" i="5"/>
  <c r="N154" i="5" s="1"/>
  <c r="L117" i="5"/>
  <c r="N117" i="5" s="1"/>
  <c r="L139" i="5"/>
  <c r="N139" i="5" s="1"/>
  <c r="L21" i="5"/>
  <c r="N21" i="5" s="1"/>
  <c r="L301" i="5"/>
  <c r="N301" i="5" s="1"/>
  <c r="L159" i="5"/>
  <c r="N159" i="5" s="1"/>
  <c r="L96" i="5"/>
  <c r="N96" i="5" s="1"/>
  <c r="L274" i="5"/>
  <c r="N274" i="5" s="1"/>
  <c r="L307" i="5"/>
  <c r="N307" i="5" s="1"/>
  <c r="L185" i="5"/>
  <c r="N185" i="5" s="1"/>
  <c r="L94" i="5"/>
  <c r="N94" i="5" s="1"/>
  <c r="L210" i="5"/>
  <c r="N210" i="5" s="1"/>
  <c r="L47" i="5"/>
  <c r="N47" i="5" s="1"/>
  <c r="L195" i="5"/>
  <c r="N195" i="5" s="1"/>
  <c r="L213" i="5"/>
  <c r="N213" i="5" s="1"/>
  <c r="L308" i="5"/>
  <c r="N308" i="5" s="1"/>
  <c r="L223" i="5"/>
  <c r="N223" i="5" s="1"/>
  <c r="L104" i="5"/>
  <c r="N104" i="5" s="1"/>
  <c r="L279" i="5"/>
  <c r="N279" i="5" s="1"/>
  <c r="L22" i="5"/>
  <c r="N22" i="5" s="1"/>
  <c r="L193" i="5"/>
  <c r="N193" i="5" s="1"/>
  <c r="L126" i="5"/>
  <c r="N126" i="5" s="1"/>
  <c r="L218" i="5"/>
  <c r="N218" i="5" s="1"/>
  <c r="L86" i="5"/>
  <c r="N86" i="5" s="1"/>
  <c r="L203" i="5"/>
  <c r="N203" i="5" s="1"/>
  <c r="L244" i="5"/>
  <c r="N244" i="5" s="1"/>
  <c r="L26" i="5"/>
  <c r="N26" i="5" s="1"/>
  <c r="L111" i="5"/>
  <c r="N111" i="5" s="1"/>
  <c r="L160" i="5"/>
  <c r="N160" i="5" s="1"/>
  <c r="L312" i="5"/>
  <c r="N312" i="5" s="1"/>
  <c r="L237" i="5"/>
  <c r="N237" i="5" s="1"/>
  <c r="L248" i="5"/>
  <c r="N248" i="5" s="1"/>
  <c r="L24" i="5"/>
  <c r="N24" i="5" s="1"/>
  <c r="L12" i="5"/>
  <c r="N12" i="5" s="1"/>
  <c r="L258" i="5"/>
  <c r="N258" i="5" s="1"/>
  <c r="L142" i="5"/>
  <c r="N142" i="5" s="1"/>
  <c r="L87" i="5"/>
  <c r="N87" i="5" s="1"/>
  <c r="L168" i="5"/>
  <c r="N168" i="5" s="1"/>
  <c r="L275" i="5"/>
  <c r="N275" i="5" s="1"/>
  <c r="L263" i="5"/>
  <c r="N263" i="5" s="1"/>
  <c r="L167" i="5"/>
  <c r="N167" i="5" s="1"/>
  <c r="L224" i="5"/>
  <c r="N224" i="5" s="1"/>
  <c r="L180" i="5"/>
  <c r="N180" i="5" s="1"/>
  <c r="L58" i="5"/>
  <c r="N58" i="5" s="1"/>
  <c r="L204" i="5"/>
  <c r="N204" i="5" s="1"/>
  <c r="L82" i="5"/>
  <c r="N82" i="5" s="1"/>
  <c r="L140" i="5"/>
  <c r="N140" i="5" s="1"/>
  <c r="L67" i="5"/>
  <c r="N67" i="5" s="1"/>
  <c r="L61" i="5"/>
  <c r="N61" i="5" s="1"/>
  <c r="L64" i="5"/>
  <c r="N64" i="5" s="1"/>
  <c r="L232" i="5"/>
  <c r="N232" i="5" s="1"/>
  <c r="L212" i="5"/>
  <c r="N212" i="5" s="1"/>
  <c r="L65" i="5"/>
  <c r="N65" i="5" s="1"/>
  <c r="L235" i="5"/>
  <c r="N235" i="5" s="1"/>
  <c r="L90" i="5"/>
  <c r="N90" i="5" s="1"/>
  <c r="L164" i="5"/>
  <c r="N164" i="5" s="1"/>
  <c r="L75" i="5"/>
  <c r="N75" i="5" s="1"/>
  <c r="L84" i="5"/>
  <c r="N84" i="5" s="1"/>
  <c r="L127" i="5"/>
  <c r="N127" i="5" s="1"/>
  <c r="L48" i="5"/>
  <c r="N48" i="5" s="1"/>
  <c r="L165" i="5"/>
  <c r="N165" i="5" s="1"/>
  <c r="L93" i="5"/>
  <c r="N93" i="5" s="1"/>
  <c r="L131" i="5"/>
  <c r="N131" i="5" s="1"/>
  <c r="L238" i="5"/>
  <c r="N238" i="5" s="1"/>
  <c r="L297" i="5"/>
  <c r="N297" i="5" s="1"/>
  <c r="L262" i="5"/>
  <c r="N262" i="5" s="1"/>
  <c r="L20" i="5"/>
  <c r="N20" i="5" s="1"/>
  <c r="L56" i="5"/>
  <c r="N56" i="5" s="1"/>
  <c r="N20" i="7"/>
  <c r="O20" i="7" s="1"/>
  <c r="R20" i="7"/>
  <c r="S20" i="7" s="1"/>
  <c r="V20" i="7"/>
  <c r="W20" i="7" s="1"/>
  <c r="Z20" i="7"/>
  <c r="J20" i="7"/>
  <c r="K20" i="7" s="1"/>
  <c r="K69" i="5"/>
  <c r="K70" i="5"/>
  <c r="K240" i="5"/>
  <c r="K73" i="5"/>
  <c r="K76" i="5"/>
  <c r="K247" i="5"/>
  <c r="K254" i="5"/>
  <c r="K162" i="5"/>
  <c r="K256" i="5"/>
  <c r="K91" i="5"/>
  <c r="K264" i="5"/>
  <c r="K265" i="5"/>
  <c r="K267" i="5"/>
  <c r="K175" i="5"/>
  <c r="K279" i="5"/>
  <c r="K281" i="5"/>
  <c r="K38" i="5"/>
  <c r="K180" i="5"/>
  <c r="K41" i="5"/>
  <c r="K96" i="5"/>
  <c r="K97" i="5"/>
  <c r="K43" i="5"/>
  <c r="K99" i="5"/>
  <c r="K234" i="5"/>
  <c r="K239" i="5"/>
  <c r="K72" i="5"/>
  <c r="K244" i="5"/>
  <c r="K252" i="5"/>
  <c r="K159" i="5"/>
  <c r="K160" i="5"/>
  <c r="K255" i="5"/>
  <c r="K27" i="5"/>
  <c r="K28" i="5"/>
  <c r="K164" i="5"/>
  <c r="K171" i="5"/>
  <c r="K93" i="5"/>
  <c r="K276" i="5"/>
  <c r="K147" i="5"/>
  <c r="K149" i="5"/>
  <c r="K238" i="5"/>
  <c r="K26" i="5"/>
  <c r="K75" i="5"/>
  <c r="K249" i="5"/>
  <c r="K78" i="5"/>
  <c r="K29" i="5"/>
  <c r="K82" i="5"/>
  <c r="K35" i="5"/>
  <c r="K269" i="5"/>
  <c r="K173" i="5"/>
  <c r="K271" i="5"/>
  <c r="K273" i="5"/>
  <c r="K288" i="5"/>
  <c r="K102" i="5"/>
  <c r="K183" i="5"/>
  <c r="K68" i="5"/>
  <c r="K150" i="5"/>
  <c r="K237" i="5"/>
  <c r="K153" i="5"/>
  <c r="K154" i="5"/>
  <c r="K250" i="5"/>
  <c r="K166" i="5"/>
  <c r="K85" i="5"/>
  <c r="K172" i="5"/>
  <c r="K268" i="5"/>
  <c r="K270" i="5"/>
  <c r="K272" i="5"/>
  <c r="K95" i="5"/>
  <c r="K285" i="5"/>
  <c r="K287" i="5"/>
  <c r="K289" i="5"/>
  <c r="K104" i="5"/>
  <c r="K71" i="5"/>
  <c r="K243" i="5"/>
  <c r="K158" i="5"/>
  <c r="K163" i="5"/>
  <c r="K165" i="5"/>
  <c r="K40" i="5"/>
  <c r="K181" i="5"/>
  <c r="K110" i="5"/>
  <c r="K111" i="5"/>
  <c r="K314" i="5"/>
  <c r="K152" i="5"/>
  <c r="K156" i="5"/>
  <c r="K259" i="5"/>
  <c r="K88" i="5"/>
  <c r="K262" i="5"/>
  <c r="K170" i="5"/>
  <c r="K37" i="5"/>
  <c r="K284" i="5"/>
  <c r="K101" i="5"/>
  <c r="K103" i="5"/>
  <c r="K105" i="5"/>
  <c r="K45" i="5"/>
  <c r="K107" i="5"/>
  <c r="K108" i="5"/>
  <c r="K293" i="5"/>
  <c r="K294" i="5"/>
  <c r="K187" i="5"/>
  <c r="K302" i="5"/>
  <c r="K304" i="5"/>
  <c r="K113" i="5"/>
  <c r="K24" i="5"/>
  <c r="K236" i="5"/>
  <c r="K25" i="5"/>
  <c r="K157" i="5"/>
  <c r="K84" i="5"/>
  <c r="K177" i="5"/>
  <c r="K280" i="5"/>
  <c r="K42" i="5"/>
  <c r="K44" i="5"/>
  <c r="K296" i="5"/>
  <c r="K298" i="5"/>
  <c r="K299" i="5"/>
  <c r="K188" i="5"/>
  <c r="K307" i="5"/>
  <c r="K114" i="5"/>
  <c r="K115" i="5"/>
  <c r="K146" i="5"/>
  <c r="K241" i="5"/>
  <c r="K77" i="5"/>
  <c r="K253" i="5"/>
  <c r="K161" i="5"/>
  <c r="K81" i="5"/>
  <c r="K258" i="5"/>
  <c r="K31" i="5"/>
  <c r="K167" i="5"/>
  <c r="K33" i="5"/>
  <c r="K34" i="5"/>
  <c r="K263" i="5"/>
  <c r="K275" i="5"/>
  <c r="K286" i="5"/>
  <c r="K185" i="5"/>
  <c r="K309" i="5"/>
  <c r="K117" i="5"/>
  <c r="K189" i="5"/>
  <c r="K232" i="5"/>
  <c r="K151" i="5"/>
  <c r="K245" i="5"/>
  <c r="K251" i="5"/>
  <c r="K155" i="5"/>
  <c r="K30" i="5"/>
  <c r="K92" i="5"/>
  <c r="K98" i="5"/>
  <c r="K186" i="5"/>
  <c r="K112" i="5"/>
  <c r="K118" i="5"/>
  <c r="K87" i="5"/>
  <c r="K94" i="5"/>
  <c r="K303" i="5"/>
  <c r="K246" i="5"/>
  <c r="K295" i="5"/>
  <c r="K248" i="5"/>
  <c r="K90" i="5"/>
  <c r="K231" i="5"/>
  <c r="K168" i="5"/>
  <c r="K36" i="5"/>
  <c r="K305" i="5"/>
  <c r="K46" i="5"/>
  <c r="K74" i="5"/>
  <c r="K266" i="5"/>
  <c r="K178" i="5"/>
  <c r="K182" i="5"/>
  <c r="K308" i="5"/>
  <c r="K315" i="5"/>
  <c r="K148" i="5"/>
  <c r="K261" i="5"/>
  <c r="K274" i="5"/>
  <c r="K109" i="5"/>
  <c r="K86" i="5"/>
  <c r="K32" i="5"/>
  <c r="K89" i="5"/>
  <c r="K179" i="5"/>
  <c r="K282" i="5"/>
  <c r="K100" i="5"/>
  <c r="K290" i="5"/>
  <c r="K291" i="5"/>
  <c r="K184" i="5"/>
  <c r="K47" i="5"/>
  <c r="K116" i="5"/>
  <c r="K79" i="5"/>
  <c r="K83" i="5"/>
  <c r="K39" i="5"/>
  <c r="K301" i="5"/>
  <c r="K312" i="5"/>
  <c r="K106" i="5"/>
  <c r="K306" i="5"/>
  <c r="K310" i="5"/>
  <c r="K233" i="5"/>
  <c r="K80" i="5"/>
  <c r="K313" i="5"/>
  <c r="K257" i="5"/>
  <c r="K176" i="5"/>
  <c r="K278" i="5"/>
  <c r="K297" i="5"/>
  <c r="K300" i="5"/>
  <c r="K190" i="5"/>
  <c r="K235" i="5"/>
  <c r="K277" i="5"/>
  <c r="K169" i="5"/>
  <c r="K174" i="5"/>
  <c r="K292" i="5"/>
  <c r="K242" i="5"/>
  <c r="K260" i="5"/>
  <c r="K311" i="5"/>
  <c r="K283" i="5"/>
  <c r="N10" i="7"/>
  <c r="O10" i="7" s="1"/>
  <c r="R10" i="7"/>
  <c r="S10" i="7" s="1"/>
  <c r="V10" i="7"/>
  <c r="W10" i="7" s="1"/>
  <c r="Z10" i="7"/>
  <c r="AA20" i="7" l="1"/>
  <c r="AE20" i="7"/>
  <c r="AA10" i="7"/>
  <c r="J322" i="5"/>
  <c r="I322" i="5" s="1"/>
  <c r="J325" i="5"/>
  <c r="I325" i="5" s="1"/>
  <c r="J334" i="5"/>
  <c r="I334" i="5" s="1"/>
  <c r="J346" i="5"/>
  <c r="I346" i="5" s="1"/>
  <c r="J354" i="5"/>
  <c r="I354" i="5" s="1"/>
  <c r="J343" i="5"/>
  <c r="I343" i="5" s="1"/>
  <c r="J331" i="5"/>
  <c r="I331" i="5" s="1"/>
  <c r="J327" i="5"/>
  <c r="I327" i="5" s="1"/>
  <c r="J351" i="5"/>
  <c r="I351" i="5" s="1"/>
  <c r="J360" i="5"/>
  <c r="I360" i="5" s="1"/>
  <c r="J356" i="5"/>
  <c r="I356" i="5" s="1"/>
  <c r="J320" i="5"/>
  <c r="I320" i="5" s="1"/>
  <c r="J329" i="5"/>
  <c r="I329" i="5" s="1"/>
  <c r="J332" i="5"/>
  <c r="I332" i="5" s="1"/>
  <c r="J341" i="5"/>
  <c r="I341" i="5" s="1"/>
  <c r="J344" i="5"/>
  <c r="I344" i="5" s="1"/>
  <c r="J350" i="5"/>
  <c r="I350" i="5" s="1"/>
  <c r="J317" i="5"/>
  <c r="I317" i="5" s="1"/>
  <c r="J353" i="5"/>
  <c r="I353" i="5" s="1"/>
  <c r="J355" i="5"/>
  <c r="I355" i="5" s="1"/>
  <c r="J348" i="5"/>
  <c r="I348" i="5" s="1"/>
  <c r="J324" i="5"/>
  <c r="I324" i="5" s="1"/>
  <c r="J339" i="5"/>
  <c r="I339" i="5" s="1"/>
  <c r="J358" i="5"/>
  <c r="I358" i="5" s="1"/>
  <c r="J336" i="5"/>
  <c r="I336" i="5" s="1"/>
  <c r="J321" i="5"/>
  <c r="I321" i="5" s="1"/>
  <c r="J323" i="5"/>
  <c r="I323" i="5" s="1"/>
  <c r="J359" i="5"/>
  <c r="I359" i="5" s="1"/>
  <c r="J338" i="5"/>
  <c r="I338" i="5" s="1"/>
  <c r="J330" i="5"/>
  <c r="I330" i="5" s="1"/>
  <c r="J333" i="5"/>
  <c r="I333" i="5" s="1"/>
  <c r="J316" i="5"/>
  <c r="I316" i="5" s="1"/>
  <c r="J345" i="5"/>
  <c r="I345" i="5" s="1"/>
  <c r="J337" i="5"/>
  <c r="I337" i="5" s="1"/>
  <c r="J328" i="5"/>
  <c r="I328" i="5" s="1"/>
  <c r="J340" i="5"/>
  <c r="I340" i="5" s="1"/>
  <c r="J319" i="5"/>
  <c r="I319" i="5" s="1"/>
  <c r="J342" i="5"/>
  <c r="I342" i="5" s="1"/>
  <c r="J357" i="5"/>
  <c r="I357" i="5" s="1"/>
  <c r="J349" i="5"/>
  <c r="I349" i="5" s="1"/>
  <c r="J352" i="5"/>
  <c r="I352" i="5" s="1"/>
  <c r="J335" i="5"/>
  <c r="I335" i="5" s="1"/>
  <c r="J347" i="5"/>
  <c r="I347" i="5" s="1"/>
  <c r="J326" i="5"/>
  <c r="I326" i="5" s="1"/>
  <c r="J318" i="5"/>
  <c r="I318" i="5" s="1"/>
  <c r="H21" i="7"/>
  <c r="H19" i="7"/>
  <c r="H18" i="7"/>
  <c r="H17" i="7"/>
  <c r="H11" i="7"/>
  <c r="H9" i="7"/>
  <c r="H8" i="7"/>
  <c r="H7" i="7"/>
  <c r="H26" i="7" l="1"/>
  <c r="R7" i="7"/>
  <c r="S7" i="7" s="1"/>
  <c r="V7" i="7"/>
  <c r="W7" i="7" s="1"/>
  <c r="Z7" i="7"/>
  <c r="J7" i="7"/>
  <c r="N7" i="7"/>
  <c r="O7" i="7" s="1"/>
  <c r="R19" i="7"/>
  <c r="S19" i="7" s="1"/>
  <c r="V19" i="7"/>
  <c r="W19" i="7" s="1"/>
  <c r="Z19" i="7"/>
  <c r="J19" i="7"/>
  <c r="K19" i="7" s="1"/>
  <c r="N19" i="7"/>
  <c r="O19" i="7" s="1"/>
  <c r="R8" i="7"/>
  <c r="S8" i="7" s="1"/>
  <c r="V8" i="7"/>
  <c r="W8" i="7" s="1"/>
  <c r="Z8" i="7"/>
  <c r="J8" i="7"/>
  <c r="K8" i="7" s="1"/>
  <c r="N8" i="7"/>
  <c r="O8" i="7" s="1"/>
  <c r="R21" i="7"/>
  <c r="S21" i="7" s="1"/>
  <c r="V21" i="7"/>
  <c r="W21" i="7" s="1"/>
  <c r="N21" i="7"/>
  <c r="O21" i="7" s="1"/>
  <c r="Z21" i="7"/>
  <c r="J21" i="7"/>
  <c r="K21" i="7" s="1"/>
  <c r="N9" i="7"/>
  <c r="O9" i="7" s="1"/>
  <c r="V9" i="7"/>
  <c r="W9" i="7" s="1"/>
  <c r="Z9" i="7"/>
  <c r="J9" i="7"/>
  <c r="K9" i="7" s="1"/>
  <c r="R9" i="7"/>
  <c r="S9" i="7" s="1"/>
  <c r="N12" i="7"/>
  <c r="O12" i="7" s="1"/>
  <c r="Z12" i="7"/>
  <c r="J12" i="7"/>
  <c r="K12" i="7" s="1"/>
  <c r="R12" i="7"/>
  <c r="S12" i="7" s="1"/>
  <c r="V12" i="7"/>
  <c r="W12" i="7" s="1"/>
  <c r="Z17" i="7"/>
  <c r="J17" i="7"/>
  <c r="K17" i="7" s="1"/>
  <c r="N17" i="7"/>
  <c r="O17" i="7" s="1"/>
  <c r="R17" i="7"/>
  <c r="S17" i="7" s="1"/>
  <c r="V17" i="7"/>
  <c r="W17" i="7" s="1"/>
  <c r="V18" i="7"/>
  <c r="W18" i="7" s="1"/>
  <c r="J18" i="7"/>
  <c r="K18" i="7" s="1"/>
  <c r="Z18" i="7"/>
  <c r="R18" i="7"/>
  <c r="S18" i="7" s="1"/>
  <c r="N18" i="7"/>
  <c r="O18" i="7" s="1"/>
  <c r="N11" i="7"/>
  <c r="O11" i="7" s="1"/>
  <c r="J11" i="7"/>
  <c r="K11" i="7" s="1"/>
  <c r="V11" i="7"/>
  <c r="W11" i="7" s="1"/>
  <c r="Z11" i="7"/>
  <c r="R11" i="7"/>
  <c r="S11" i="7" s="1"/>
  <c r="F26" i="7"/>
  <c r="AA8" i="7" l="1"/>
  <c r="AE8" i="7"/>
  <c r="K7" i="7"/>
  <c r="AA21" i="7"/>
  <c r="AE21" i="7"/>
  <c r="AA7" i="7"/>
  <c r="AE7" i="7"/>
  <c r="AA17" i="7"/>
  <c r="AE17" i="7"/>
  <c r="AA9" i="7"/>
  <c r="AE9" i="7"/>
  <c r="AA18" i="7"/>
  <c r="AE18" i="7"/>
  <c r="AA11" i="7"/>
  <c r="AA19" i="7"/>
  <c r="AE19" i="7"/>
  <c r="AA12" i="7"/>
  <c r="N11" i="5" l="1"/>
  <c r="K121" i="5"/>
  <c r="K124" i="5"/>
  <c r="K200" i="5"/>
  <c r="K52" i="5"/>
  <c r="K205" i="5"/>
  <c r="K56" i="5"/>
  <c r="K20" i="5"/>
  <c r="K215" i="5"/>
  <c r="K137" i="5"/>
  <c r="K141" i="5"/>
  <c r="K228" i="5"/>
  <c r="K223" i="5"/>
  <c r="K67" i="5"/>
  <c r="K139" i="5"/>
  <c r="K144" i="5"/>
  <c r="K197" i="5"/>
  <c r="K130" i="5"/>
  <c r="K135" i="5"/>
  <c r="K66" i="5"/>
  <c r="K50" i="5"/>
  <c r="K54" i="5"/>
  <c r="K62" i="5"/>
  <c r="K224" i="5"/>
  <c r="K120" i="5"/>
  <c r="K202" i="5"/>
  <c r="K58" i="5"/>
  <c r="K222" i="5"/>
  <c r="K145" i="5"/>
  <c r="K199" i="5"/>
  <c r="K209" i="5"/>
  <c r="K63" i="5"/>
  <c r="K227" i="5"/>
  <c r="K11" i="5"/>
  <c r="K194" i="5"/>
  <c r="K51" i="5"/>
  <c r="K125" i="5"/>
  <c r="K203" i="5"/>
  <c r="K206" i="5"/>
  <c r="K210" i="5"/>
  <c r="K59" i="5"/>
  <c r="K216" i="5"/>
  <c r="K64" i="5"/>
  <c r="K226" i="5"/>
  <c r="K219" i="5"/>
  <c r="K192" i="5"/>
  <c r="K201" i="5"/>
  <c r="K132" i="5"/>
  <c r="K220" i="5"/>
  <c r="K229" i="5"/>
  <c r="K15" i="5"/>
  <c r="K131" i="5"/>
  <c r="K217" i="5"/>
  <c r="K143" i="5"/>
  <c r="K122" i="5"/>
  <c r="K55" i="5"/>
  <c r="K214" i="5"/>
  <c r="K225" i="5"/>
  <c r="K123" i="5"/>
  <c r="K128" i="5"/>
  <c r="K21" i="5"/>
  <c r="K191" i="5"/>
  <c r="K119" i="5"/>
  <c r="K48" i="5"/>
  <c r="K14" i="5"/>
  <c r="K126" i="5"/>
  <c r="K204" i="5"/>
  <c r="K129" i="5"/>
  <c r="K57" i="5"/>
  <c r="K60" i="5"/>
  <c r="K133" i="5"/>
  <c r="K138" i="5"/>
  <c r="K65" i="5"/>
  <c r="K12" i="5"/>
  <c r="K195" i="5"/>
  <c r="K196" i="5"/>
  <c r="K16" i="5"/>
  <c r="K127" i="5"/>
  <c r="K207" i="5"/>
  <c r="K211" i="5"/>
  <c r="K213" i="5"/>
  <c r="K134" i="5"/>
  <c r="K142" i="5"/>
  <c r="K49" i="5"/>
  <c r="K53" i="5"/>
  <c r="K61" i="5"/>
  <c r="K22" i="5"/>
  <c r="K13" i="5"/>
  <c r="K17" i="5"/>
  <c r="K19" i="5"/>
  <c r="K221" i="5"/>
  <c r="K230" i="5"/>
  <c r="K198" i="5"/>
  <c r="K208" i="5"/>
  <c r="K136" i="5"/>
  <c r="K23" i="5"/>
  <c r="K193" i="5"/>
  <c r="K18" i="5"/>
  <c r="K212" i="5"/>
  <c r="K218" i="5"/>
  <c r="K140" i="5"/>
  <c r="K8" i="5" l="1"/>
  <c r="L8" i="5"/>
  <c r="J205" i="5"/>
  <c r="I205" i="5" s="1"/>
  <c r="J269" i="5"/>
  <c r="I269" i="5" s="1"/>
  <c r="J169" i="5"/>
  <c r="I169" i="5" s="1"/>
  <c r="J113" i="5"/>
  <c r="I113" i="5" s="1"/>
  <c r="J275" i="5"/>
  <c r="I275" i="5" s="1"/>
  <c r="J285" i="5"/>
  <c r="I285" i="5" s="1"/>
  <c r="J254" i="5"/>
  <c r="I254" i="5" s="1"/>
  <c r="J78" i="5"/>
  <c r="I78" i="5" s="1"/>
  <c r="J115" i="5"/>
  <c r="I115" i="5" s="1"/>
  <c r="J162" i="5"/>
  <c r="I162" i="5" s="1"/>
  <c r="J294" i="5"/>
  <c r="I294" i="5" s="1"/>
  <c r="J104" i="5"/>
  <c r="I104" i="5" s="1"/>
  <c r="J232" i="5"/>
  <c r="I232" i="5" s="1"/>
  <c r="J234" i="5"/>
  <c r="I234" i="5" s="1"/>
  <c r="J173" i="5"/>
  <c r="I173" i="5" s="1"/>
  <c r="J262" i="5"/>
  <c r="I262" i="5" s="1"/>
  <c r="J41" i="5"/>
  <c r="I41" i="5" s="1"/>
  <c r="J305" i="5"/>
  <c r="I305" i="5" s="1"/>
  <c r="J190" i="5"/>
  <c r="I190" i="5" s="1"/>
  <c r="J259" i="5"/>
  <c r="I259" i="5" s="1"/>
  <c r="J29" i="5"/>
  <c r="I29" i="5" s="1"/>
  <c r="J167" i="5"/>
  <c r="I167" i="5" s="1"/>
  <c r="J310" i="5"/>
  <c r="I310" i="5" s="1"/>
  <c r="J179" i="5"/>
  <c r="I179" i="5" s="1"/>
  <c r="J284" i="5"/>
  <c r="I284" i="5" s="1"/>
  <c r="J274" i="5"/>
  <c r="I274" i="5" s="1"/>
  <c r="J272" i="5"/>
  <c r="I272" i="5" s="1"/>
  <c r="J114" i="5"/>
  <c r="I114" i="5" s="1"/>
  <c r="J281" i="5"/>
  <c r="I281" i="5" s="1"/>
  <c r="J290" i="5"/>
  <c r="I290" i="5" s="1"/>
  <c r="J287" i="5"/>
  <c r="I287" i="5" s="1"/>
  <c r="J69" i="5"/>
  <c r="I69" i="5" s="1"/>
  <c r="J180" i="5"/>
  <c r="I180" i="5" s="1"/>
  <c r="J87" i="5"/>
  <c r="I87" i="5" s="1"/>
  <c r="J154" i="5"/>
  <c r="I154" i="5" s="1"/>
  <c r="J105" i="5"/>
  <c r="I105" i="5" s="1"/>
  <c r="J244" i="5"/>
  <c r="I244" i="5" s="1"/>
  <c r="J94" i="5"/>
  <c r="I94" i="5" s="1"/>
  <c r="J247" i="5"/>
  <c r="I247" i="5" s="1"/>
  <c r="J117" i="5"/>
  <c r="I117" i="5" s="1"/>
  <c r="J295" i="5"/>
  <c r="I295" i="5" s="1"/>
  <c r="J278" i="5"/>
  <c r="I278" i="5" s="1"/>
  <c r="J252" i="5"/>
  <c r="I252" i="5" s="1"/>
  <c r="J24" i="5"/>
  <c r="I24" i="5" s="1"/>
  <c r="J36" i="5"/>
  <c r="I36" i="5" s="1"/>
  <c r="J91" i="5"/>
  <c r="I91" i="5" s="1"/>
  <c r="J189" i="5"/>
  <c r="I189" i="5" s="1"/>
  <c r="J311" i="5"/>
  <c r="I311" i="5" s="1"/>
  <c r="J99" i="5"/>
  <c r="I99" i="5" s="1"/>
  <c r="J159" i="5"/>
  <c r="I159" i="5" s="1"/>
  <c r="J236" i="5"/>
  <c r="I236" i="5" s="1"/>
  <c r="J253" i="5"/>
  <c r="I253" i="5" s="1"/>
  <c r="J120" i="5"/>
  <c r="I120" i="5" s="1"/>
  <c r="J145" i="5"/>
  <c r="I145" i="5" s="1"/>
  <c r="J61" i="5"/>
  <c r="I61" i="5" s="1"/>
  <c r="J220" i="5"/>
  <c r="I220" i="5" s="1"/>
  <c r="J124" i="5"/>
  <c r="I124" i="5" s="1"/>
  <c r="J122" i="5"/>
  <c r="I122" i="5" s="1"/>
  <c r="J224" i="5"/>
  <c r="I224" i="5" s="1"/>
  <c r="J136" i="5"/>
  <c r="I136" i="5" s="1"/>
  <c r="J210" i="5"/>
  <c r="I210" i="5" s="1"/>
  <c r="J15" i="5"/>
  <c r="J49" i="5"/>
  <c r="I49" i="5" s="1"/>
  <c r="J12" i="5"/>
  <c r="I12" i="5" s="1"/>
  <c r="J193" i="5"/>
  <c r="I193" i="5" s="1"/>
  <c r="J211" i="5"/>
  <c r="I211" i="5" s="1"/>
  <c r="J212" i="5"/>
  <c r="I212" i="5" s="1"/>
  <c r="J57" i="5"/>
  <c r="I57" i="5" s="1"/>
  <c r="J51" i="5"/>
  <c r="I51" i="5" s="1"/>
  <c r="J194" i="5"/>
  <c r="I194" i="5" s="1"/>
  <c r="J197" i="5"/>
  <c r="I197" i="5" s="1"/>
  <c r="J138" i="5"/>
  <c r="I138" i="5" s="1"/>
  <c r="J21" i="5"/>
  <c r="I21" i="5" s="1"/>
  <c r="J223" i="5"/>
  <c r="I223" i="5" s="1"/>
  <c r="J13" i="5"/>
  <c r="J137" i="5"/>
  <c r="I137" i="5" s="1"/>
  <c r="J160" i="5"/>
  <c r="I160" i="5" s="1"/>
  <c r="J195" i="5"/>
  <c r="I195" i="5" s="1"/>
  <c r="J276" i="5"/>
  <c r="I276" i="5" s="1"/>
  <c r="J268" i="5"/>
  <c r="I268" i="5" s="1"/>
  <c r="J277" i="5"/>
  <c r="I277" i="5" s="1"/>
  <c r="J90" i="5"/>
  <c r="I90" i="5" s="1"/>
  <c r="J170" i="5"/>
  <c r="I170" i="5" s="1"/>
  <c r="J84" i="5"/>
  <c r="I84" i="5" s="1"/>
  <c r="J152" i="5"/>
  <c r="I152" i="5" s="1"/>
  <c r="J182" i="5"/>
  <c r="I182" i="5" s="1"/>
  <c r="J270" i="5"/>
  <c r="I270" i="5" s="1"/>
  <c r="J178" i="5"/>
  <c r="I178" i="5" s="1"/>
  <c r="J28" i="5"/>
  <c r="J76" i="5"/>
  <c r="I76" i="5" s="1"/>
  <c r="J239" i="5"/>
  <c r="I239" i="5" s="1"/>
  <c r="J183" i="5"/>
  <c r="I183" i="5" s="1"/>
  <c r="J257" i="5"/>
  <c r="I257" i="5" s="1"/>
  <c r="J39" i="5"/>
  <c r="I39" i="5" s="1"/>
  <c r="J44" i="5"/>
  <c r="I44" i="5" s="1"/>
  <c r="J283" i="5"/>
  <c r="I283" i="5" s="1"/>
  <c r="J233" i="5"/>
  <c r="I233" i="5" s="1"/>
  <c r="J241" i="5"/>
  <c r="I241" i="5" s="1"/>
  <c r="J47" i="5"/>
  <c r="I47" i="5" s="1"/>
  <c r="J149" i="5"/>
  <c r="I149" i="5" s="1"/>
  <c r="J288" i="5"/>
  <c r="I288" i="5" s="1"/>
  <c r="J186" i="5"/>
  <c r="I186" i="5" s="1"/>
  <c r="J79" i="5"/>
  <c r="I79" i="5" s="1"/>
  <c r="J166" i="5"/>
  <c r="I166" i="5" s="1"/>
  <c r="J59" i="5"/>
  <c r="I59" i="5" s="1"/>
  <c r="J126" i="5"/>
  <c r="I126" i="5" s="1"/>
  <c r="J67" i="5"/>
  <c r="I67" i="5" s="1"/>
  <c r="J204" i="5"/>
  <c r="I204" i="5" s="1"/>
  <c r="J23" i="5"/>
  <c r="I23" i="5" s="1"/>
  <c r="J215" i="5"/>
  <c r="I215" i="5" s="1"/>
  <c r="J60" i="5"/>
  <c r="I60" i="5" s="1"/>
  <c r="J52" i="5"/>
  <c r="I52" i="5" s="1"/>
  <c r="J228" i="5"/>
  <c r="I228" i="5" s="1"/>
  <c r="J198" i="5"/>
  <c r="I198" i="5" s="1"/>
  <c r="J139" i="5"/>
  <c r="I139" i="5" s="1"/>
  <c r="J17" i="5"/>
  <c r="J175" i="5"/>
  <c r="I175" i="5" s="1"/>
  <c r="J172" i="5"/>
  <c r="I172" i="5" s="1"/>
  <c r="J280" i="5"/>
  <c r="I280" i="5" s="1"/>
  <c r="J95" i="5"/>
  <c r="I95" i="5" s="1"/>
  <c r="J249" i="5"/>
  <c r="I249" i="5" s="1"/>
  <c r="J118" i="5"/>
  <c r="I118" i="5" s="1"/>
  <c r="J235" i="5"/>
  <c r="I235" i="5" s="1"/>
  <c r="J171" i="5"/>
  <c r="I171" i="5" s="1"/>
  <c r="J26" i="5"/>
  <c r="I26" i="5" s="1"/>
  <c r="J45" i="5"/>
  <c r="I45" i="5" s="1"/>
  <c r="J112" i="5"/>
  <c r="I112" i="5" s="1"/>
  <c r="J96" i="5"/>
  <c r="I96" i="5" s="1"/>
  <c r="J293" i="5"/>
  <c r="I293" i="5" s="1"/>
  <c r="J265" i="5"/>
  <c r="I265" i="5" s="1"/>
  <c r="J75" i="5"/>
  <c r="I75" i="5" s="1"/>
  <c r="J107" i="5"/>
  <c r="I107" i="5" s="1"/>
  <c r="J312" i="5"/>
  <c r="I312" i="5" s="1"/>
  <c r="J273" i="5"/>
  <c r="I273" i="5" s="1"/>
  <c r="J176" i="5"/>
  <c r="I176" i="5" s="1"/>
  <c r="J27" i="5"/>
  <c r="I27" i="5" s="1"/>
  <c r="J103" i="5"/>
  <c r="I103" i="5" s="1"/>
  <c r="J245" i="5"/>
  <c r="I245" i="5" s="1"/>
  <c r="J314" i="5"/>
  <c r="I314" i="5" s="1"/>
  <c r="J111" i="5"/>
  <c r="I111" i="5" s="1"/>
  <c r="J309" i="5"/>
  <c r="I309" i="5" s="1"/>
  <c r="J297" i="5"/>
  <c r="I297" i="5" s="1"/>
  <c r="J33" i="5"/>
  <c r="I33" i="5" s="1"/>
  <c r="J80" i="5"/>
  <c r="I80" i="5" s="1"/>
  <c r="J302" i="5"/>
  <c r="I302" i="5" s="1"/>
  <c r="J85" i="5"/>
  <c r="I85" i="5" s="1"/>
  <c r="J304" i="5"/>
  <c r="I304" i="5" s="1"/>
  <c r="J130" i="5"/>
  <c r="I130" i="5" s="1"/>
  <c r="J65" i="5"/>
  <c r="I65" i="5" s="1"/>
  <c r="J142" i="5"/>
  <c r="I142" i="5" s="1"/>
  <c r="J192" i="5"/>
  <c r="I192" i="5" s="1"/>
  <c r="J208" i="5"/>
  <c r="I208" i="5" s="1"/>
  <c r="J133" i="5"/>
  <c r="I133" i="5" s="1"/>
  <c r="J143" i="5"/>
  <c r="I143" i="5" s="1"/>
  <c r="J121" i="5"/>
  <c r="I121" i="5" s="1"/>
  <c r="J127" i="5"/>
  <c r="I127" i="5" s="1"/>
  <c r="J203" i="5"/>
  <c r="I203" i="5" s="1"/>
  <c r="J207" i="5"/>
  <c r="I207" i="5" s="1"/>
  <c r="J74" i="5"/>
  <c r="I74" i="5" s="1"/>
  <c r="J313" i="5"/>
  <c r="I313" i="5" s="1"/>
  <c r="J97" i="5"/>
  <c r="I97" i="5" s="1"/>
  <c r="J251" i="5"/>
  <c r="I251" i="5" s="1"/>
  <c r="J146" i="5"/>
  <c r="I146" i="5" s="1"/>
  <c r="J25" i="5"/>
  <c r="I25" i="5" s="1"/>
  <c r="J163" i="5"/>
  <c r="I163" i="5" s="1"/>
  <c r="J231" i="5"/>
  <c r="I231" i="5" s="1"/>
  <c r="J88" i="5"/>
  <c r="I88" i="5" s="1"/>
  <c r="J108" i="5"/>
  <c r="I108" i="5" s="1"/>
  <c r="J100" i="5"/>
  <c r="I100" i="5" s="1"/>
  <c r="J184" i="5"/>
  <c r="I184" i="5" s="1"/>
  <c r="J153" i="5"/>
  <c r="I153" i="5" s="1"/>
  <c r="J261" i="5"/>
  <c r="I261" i="5" s="1"/>
  <c r="J188" i="5"/>
  <c r="I188" i="5" s="1"/>
  <c r="J282" i="5"/>
  <c r="I282" i="5" s="1"/>
  <c r="J306" i="5"/>
  <c r="I306" i="5" s="1"/>
  <c r="J237" i="5"/>
  <c r="I237" i="5" s="1"/>
  <c r="J30" i="5"/>
  <c r="I30" i="5" s="1"/>
  <c r="J70" i="5"/>
  <c r="I70" i="5" s="1"/>
  <c r="J89" i="5"/>
  <c r="I89" i="5" s="1"/>
  <c r="J307" i="5"/>
  <c r="I307" i="5" s="1"/>
  <c r="J102" i="5"/>
  <c r="I102" i="5" s="1"/>
  <c r="J43" i="5"/>
  <c r="I43" i="5" s="1"/>
  <c r="J150" i="5"/>
  <c r="I150" i="5" s="1"/>
  <c r="J299" i="5"/>
  <c r="I299" i="5" s="1"/>
  <c r="J271" i="5"/>
  <c r="I271" i="5" s="1"/>
  <c r="J46" i="5"/>
  <c r="I46" i="5" s="1"/>
  <c r="J157" i="5"/>
  <c r="I157" i="5" s="1"/>
  <c r="J286" i="5"/>
  <c r="I286" i="5" s="1"/>
  <c r="J292" i="5"/>
  <c r="I292" i="5" s="1"/>
  <c r="J147" i="5"/>
  <c r="I147" i="5" s="1"/>
  <c r="J101" i="5"/>
  <c r="I101" i="5" s="1"/>
  <c r="J289" i="5"/>
  <c r="I289" i="5" s="1"/>
  <c r="J243" i="5"/>
  <c r="I243" i="5" s="1"/>
  <c r="J77" i="5"/>
  <c r="I77" i="5" s="1"/>
  <c r="J116" i="5"/>
  <c r="I116" i="5" s="1"/>
  <c r="J238" i="5"/>
  <c r="I238" i="5" s="1"/>
  <c r="J106" i="5"/>
  <c r="I106" i="5" s="1"/>
  <c r="J200" i="5"/>
  <c r="I200" i="5" s="1"/>
  <c r="J50" i="5"/>
  <c r="I50" i="5" s="1"/>
  <c r="J216" i="5"/>
  <c r="I216" i="5" s="1"/>
  <c r="J196" i="5"/>
  <c r="I196" i="5" s="1"/>
  <c r="J53" i="5"/>
  <c r="I53" i="5" s="1"/>
  <c r="J221" i="5"/>
  <c r="I221" i="5" s="1"/>
  <c r="J132" i="5"/>
  <c r="I132" i="5" s="1"/>
  <c r="J218" i="5"/>
  <c r="I218" i="5" s="1"/>
  <c r="J63" i="5"/>
  <c r="I63" i="5" s="1"/>
  <c r="J140" i="5"/>
  <c r="I140" i="5" s="1"/>
  <c r="J214" i="5"/>
  <c r="I214" i="5" s="1"/>
  <c r="J242" i="5"/>
  <c r="I242" i="5" s="1"/>
  <c r="J81" i="5"/>
  <c r="I81" i="5" s="1"/>
  <c r="J266" i="5"/>
  <c r="I266" i="5" s="1"/>
  <c r="J68" i="5"/>
  <c r="I68" i="5" s="1"/>
  <c r="J187" i="5"/>
  <c r="I187" i="5" s="1"/>
  <c r="J260" i="5"/>
  <c r="I260" i="5" s="1"/>
  <c r="J246" i="5"/>
  <c r="I246" i="5" s="1"/>
  <c r="J230" i="5"/>
  <c r="I230" i="5" s="1"/>
  <c r="J209" i="5"/>
  <c r="I209" i="5" s="1"/>
  <c r="J19" i="5"/>
  <c r="I19" i="5" s="1"/>
  <c r="J199" i="5"/>
  <c r="I199" i="5" s="1"/>
  <c r="J191" i="5"/>
  <c r="I191" i="5" s="1"/>
  <c r="J164" i="5"/>
  <c r="I164" i="5" s="1"/>
  <c r="J151" i="5"/>
  <c r="I151" i="5" s="1"/>
  <c r="J109" i="5"/>
  <c r="I109" i="5" s="1"/>
  <c r="J31" i="5"/>
  <c r="I31" i="5" s="1"/>
  <c r="J296" i="5"/>
  <c r="I296" i="5" s="1"/>
  <c r="J64" i="5"/>
  <c r="I64" i="5" s="1"/>
  <c r="J279" i="5"/>
  <c r="I279" i="5" s="1"/>
  <c r="J298" i="5"/>
  <c r="I298" i="5" s="1"/>
  <c r="J229" i="5"/>
  <c r="I229" i="5" s="1"/>
  <c r="J222" i="5"/>
  <c r="I222" i="5" s="1"/>
  <c r="J161" i="5"/>
  <c r="I161" i="5" s="1"/>
  <c r="J148" i="5"/>
  <c r="I148" i="5" s="1"/>
  <c r="J315" i="5"/>
  <c r="I315" i="5" s="1"/>
  <c r="J155" i="5"/>
  <c r="I155" i="5" s="1"/>
  <c r="J83" i="5"/>
  <c r="I83" i="5" s="1"/>
  <c r="J250" i="5"/>
  <c r="I250" i="5" s="1"/>
  <c r="J35" i="5"/>
  <c r="I35" i="5" s="1"/>
  <c r="J18" i="5"/>
  <c r="I18" i="5" s="1"/>
  <c r="J14" i="5"/>
  <c r="I14" i="5" s="1"/>
  <c r="J125" i="5"/>
  <c r="I125" i="5" s="1"/>
  <c r="J303" i="5"/>
  <c r="I303" i="5" s="1"/>
  <c r="J110" i="5"/>
  <c r="I110" i="5" s="1"/>
  <c r="J185" i="5"/>
  <c r="I185" i="5" s="1"/>
  <c r="J42" i="5"/>
  <c r="I42" i="5" s="1"/>
  <c r="J32" i="5"/>
  <c r="I32" i="5" s="1"/>
  <c r="J256" i="5"/>
  <c r="I256" i="5" s="1"/>
  <c r="J34" i="5"/>
  <c r="I34" i="5" s="1"/>
  <c r="J301" i="5"/>
  <c r="I301" i="5" s="1"/>
  <c r="J206" i="5"/>
  <c r="I206" i="5" s="1"/>
  <c r="J217" i="5"/>
  <c r="I217" i="5" s="1"/>
  <c r="J201" i="5"/>
  <c r="I201" i="5" s="1"/>
  <c r="J129" i="5"/>
  <c r="I129" i="5" s="1"/>
  <c r="J119" i="5"/>
  <c r="I119" i="5" s="1"/>
  <c r="J300" i="5"/>
  <c r="I300" i="5" s="1"/>
  <c r="J255" i="5"/>
  <c r="I255" i="5" s="1"/>
  <c r="J291" i="5"/>
  <c r="I291" i="5" s="1"/>
  <c r="J258" i="5"/>
  <c r="I258" i="5" s="1"/>
  <c r="J263" i="5"/>
  <c r="I263" i="5" s="1"/>
  <c r="J308" i="5"/>
  <c r="I308" i="5" s="1"/>
  <c r="J92" i="5"/>
  <c r="I92" i="5" s="1"/>
  <c r="J165" i="5"/>
  <c r="I165" i="5" s="1"/>
  <c r="J134" i="5"/>
  <c r="I134" i="5" s="1"/>
  <c r="J62" i="5"/>
  <c r="I62" i="5" s="1"/>
  <c r="J22" i="5"/>
  <c r="I22" i="5" s="1"/>
  <c r="J56" i="5"/>
  <c r="I56" i="5" s="1"/>
  <c r="J11" i="5"/>
  <c r="J72" i="5"/>
  <c r="I72" i="5" s="1"/>
  <c r="J248" i="5"/>
  <c r="I248" i="5" s="1"/>
  <c r="J240" i="5"/>
  <c r="I240" i="5" s="1"/>
  <c r="J181" i="5"/>
  <c r="I181" i="5" s="1"/>
  <c r="J82" i="5"/>
  <c r="I82" i="5" s="1"/>
  <c r="J71" i="5"/>
  <c r="I71" i="5" s="1"/>
  <c r="J264" i="5"/>
  <c r="I264" i="5" s="1"/>
  <c r="J141" i="5"/>
  <c r="I141" i="5" s="1"/>
  <c r="J55" i="5"/>
  <c r="I55" i="5" s="1"/>
  <c r="J226" i="5"/>
  <c r="I226" i="5" s="1"/>
  <c r="J54" i="5"/>
  <c r="I54" i="5" s="1"/>
  <c r="J213" i="5"/>
  <c r="I213" i="5" s="1"/>
  <c r="J48" i="5"/>
  <c r="I48" i="5" s="1"/>
  <c r="J177" i="5"/>
  <c r="I177" i="5" s="1"/>
  <c r="J37" i="5"/>
  <c r="I37" i="5" s="1"/>
  <c r="J98" i="5"/>
  <c r="I98" i="5" s="1"/>
  <c r="J267" i="5"/>
  <c r="I267" i="5" s="1"/>
  <c r="J86" i="5"/>
  <c r="I86" i="5" s="1"/>
  <c r="J93" i="5"/>
  <c r="I93" i="5" s="1"/>
  <c r="J40" i="5"/>
  <c r="I40" i="5" s="1"/>
  <c r="J123" i="5"/>
  <c r="I123" i="5" s="1"/>
  <c r="J131" i="5"/>
  <c r="I131" i="5" s="1"/>
  <c r="J219" i="5"/>
  <c r="I219" i="5" s="1"/>
  <c r="J225" i="5"/>
  <c r="I225" i="5" s="1"/>
  <c r="J58" i="5"/>
  <c r="I58" i="5" s="1"/>
  <c r="J227" i="5"/>
  <c r="I227" i="5" s="1"/>
  <c r="J168" i="5"/>
  <c r="I168" i="5" s="1"/>
  <c r="J20" i="5"/>
  <c r="I20" i="5" s="1"/>
  <c r="J16" i="5"/>
  <c r="I16" i="5" s="1"/>
  <c r="J135" i="5"/>
  <c r="I135" i="5" s="1"/>
  <c r="J66" i="5"/>
  <c r="I66" i="5" s="1"/>
  <c r="J202" i="5"/>
  <c r="I202" i="5" s="1"/>
  <c r="J73" i="5"/>
  <c r="I73" i="5" s="1"/>
  <c r="J156" i="5"/>
  <c r="I156" i="5" s="1"/>
  <c r="J38" i="5"/>
  <c r="I38" i="5" s="1"/>
  <c r="J158" i="5"/>
  <c r="I158" i="5" s="1"/>
  <c r="J174" i="5"/>
  <c r="I174" i="5" s="1"/>
  <c r="J128" i="5"/>
  <c r="I128" i="5" s="1"/>
  <c r="J144" i="5"/>
  <c r="I144" i="5" s="1"/>
  <c r="I15" i="5" l="1"/>
  <c r="N7" i="5"/>
  <c r="N6" i="5"/>
  <c r="I17" i="5"/>
  <c r="N5" i="5"/>
  <c r="I13" i="5"/>
  <c r="I11" i="5"/>
  <c r="I28" i="5"/>
  <c r="AE25" i="7" l="1"/>
</calcChain>
</file>

<file path=xl/sharedStrings.xml><?xml version="1.0" encoding="utf-8"?>
<sst xmlns="http://schemas.openxmlformats.org/spreadsheetml/2006/main" count="828" uniqueCount="451">
  <si>
    <t>Anexo B do Termo de Ajustamento de Conduta - Valores de multas por descumprimento</t>
  </si>
  <si>
    <t>Tema</t>
  </si>
  <si>
    <t>Espécie</t>
  </si>
  <si>
    <t>Serviço</t>
  </si>
  <si>
    <t>Compromisso</t>
  </si>
  <si>
    <t>Total</t>
  </si>
  <si>
    <t>Ponto de Controle 1º Semestre</t>
  </si>
  <si>
    <t>Ponto de Controle 1º ano</t>
  </si>
  <si>
    <t>Ponto de Controle 2º ano</t>
  </si>
  <si>
    <t>Ponto de Controle 3º ano</t>
  </si>
  <si>
    <t>Ponto de Controle 4º ano</t>
  </si>
  <si>
    <t>%VR</t>
  </si>
  <si>
    <t>% VR Item</t>
  </si>
  <si>
    <t>VR Valor</t>
  </si>
  <si>
    <t>Meta</t>
  </si>
  <si>
    <t>VR Item</t>
  </si>
  <si>
    <t>Multa diária</t>
  </si>
  <si>
    <t>Período</t>
  </si>
  <si>
    <t>Multa Diária</t>
  </si>
  <si>
    <t>Ajustamento de Condutas</t>
  </si>
  <si>
    <t>Metas-meio</t>
  </si>
  <si>
    <t>Transporte</t>
  </si>
  <si>
    <t>Fibra até o site concentrador do Município (cap. XI - Seção II)</t>
  </si>
  <si>
    <t>Acesso</t>
  </si>
  <si>
    <t>Ampliação do LTE 700Mhz (cap. XI - Seção III)</t>
  </si>
  <si>
    <t>Implantação de 4G em cidades ainda não atendidas pela compromissária (cap. XI - Seção I)</t>
  </si>
  <si>
    <t>Atendimento</t>
  </si>
  <si>
    <t>Relacionamento digital "Aplicativo Meu Tim" (cap. X - Seção IX)</t>
  </si>
  <si>
    <t>Atendimento presencial (cap. X - Seção VIII)</t>
  </si>
  <si>
    <t>Portal colaborativo (cap. X - Seção X)</t>
  </si>
  <si>
    <t>Correção da conduta</t>
  </si>
  <si>
    <t>Indicadores Qualidade</t>
  </si>
  <si>
    <t>IGQ (cap. X - SEÇÃO I)</t>
  </si>
  <si>
    <t>IQP - Nacional - Termo Aditivo</t>
  </si>
  <si>
    <t>IQP - Por unidade de federação - Termo Aditivo</t>
  </si>
  <si>
    <t>Redução do Índice de Reclamações Anatel  (cap. X - Seção XI)</t>
  </si>
  <si>
    <t>DGUs</t>
  </si>
  <si>
    <t>Ações de Ajuste nos controles internos (cap. X - Seção XII)</t>
  </si>
  <si>
    <t>Ressarcimento aos usuários (cap. X - Seção V)</t>
  </si>
  <si>
    <t>Universalização</t>
  </si>
  <si>
    <t>Compromissos de abrangência (cap. X - Seção II)</t>
  </si>
  <si>
    <t>Fiscalização</t>
  </si>
  <si>
    <t>Ajuste do Passivo de Licenciamento (cap. X - Seção IV - parte 1)</t>
  </si>
  <si>
    <t>Garantir o licenciamento de novas ativações de elementos de REDE (cap. X - Seção IV - parte 2)</t>
  </si>
  <si>
    <t>Óbice à fiscalização (cap. X - Seção III)</t>
  </si>
  <si>
    <t>Outros</t>
  </si>
  <si>
    <t>Recursos de numeração (cap. X - Seção VI)</t>
  </si>
  <si>
    <t>Melhorias na interconexão (cap. X - Seção VII)</t>
  </si>
  <si>
    <t>Compromissos Adicionais</t>
  </si>
  <si>
    <t>Execução de Projetos</t>
  </si>
  <si>
    <t>Acesso e Transporte</t>
  </si>
  <si>
    <t>Cobertura do SMP em 350 municípios</t>
  </si>
  <si>
    <t>15 Distritos não sede com tecnologia 3G ou superior distribuídos em 12 municípios (*)</t>
  </si>
  <si>
    <t>Vide Tabela de Sancionam. por municípios</t>
  </si>
  <si>
    <t xml:space="preserve">339 Distritos sede com tecnologia 4G/LTE (*) </t>
  </si>
  <si>
    <t>TOTAL</t>
  </si>
  <si>
    <t>%</t>
  </si>
  <si>
    <t>Valor de Referência Total</t>
  </si>
  <si>
    <t>Compromissos adicionais</t>
  </si>
  <si>
    <t>x3</t>
  </si>
  <si>
    <t>(*) Nota: o município de "Peixe-Boi" no PA  será atendido tanto na categoria distrito não sede como também distrito sede, logo a soma de municípios distintos é d 11 + 339 = 350 municípios</t>
  </si>
  <si>
    <t>Anexo B do Termo de Ajustamento de Conduta - Valores de multas por descumprimento  - Compromissos Adicionais por Municípios</t>
  </si>
  <si>
    <t>Valor de Referência atribuído ao sancionamento de Compromissos Adicionais</t>
  </si>
  <si>
    <t>Total de Multa por descumprimento</t>
  </si>
  <si>
    <t>Total de Municípios</t>
  </si>
  <si>
    <t>Ano 1</t>
  </si>
  <si>
    <t>Ano 2</t>
  </si>
  <si>
    <t>Total do Capex:</t>
  </si>
  <si>
    <t>Total de Multa por descumprimento:</t>
  </si>
  <si>
    <t>Multa por descrumprimento do item de cronograma</t>
  </si>
  <si>
    <t>Multa diária total</t>
  </si>
  <si>
    <t>Ano 3</t>
  </si>
  <si>
    <t>Ano 4</t>
  </si>
  <si>
    <t>ID</t>
  </si>
  <si>
    <t>Código IBGE</t>
  </si>
  <si>
    <t>Município</t>
  </si>
  <si>
    <t>Nº Macrocells de Cobertura</t>
  </si>
  <si>
    <t>Sede incluída?</t>
  </si>
  <si>
    <t>Distritos ou Localidades?</t>
  </si>
  <si>
    <t>VPL do CAPEX</t>
  </si>
  <si>
    <t>% CAPEX / Multa Total por Descumprimento</t>
  </si>
  <si>
    <t>Multa total por descumprimento proporcional ao CAPEX do município (Multa diária + Multa por descumprimento)</t>
  </si>
  <si>
    <t>Multa por descrumprimento do item de cronograma por município</t>
  </si>
  <si>
    <t>Multa diária total por município</t>
  </si>
  <si>
    <t>Multa diária por município</t>
  </si>
  <si>
    <t>AC - Manoel Urbano</t>
  </si>
  <si>
    <t>ano 2</t>
  </si>
  <si>
    <t>AC - Porto Walter</t>
  </si>
  <si>
    <t>AM - Barreirinha</t>
  </si>
  <si>
    <t>AM - Codajás</t>
  </si>
  <si>
    <t>RR - Alto Alegre</t>
  </si>
  <si>
    <t>ano 3</t>
  </si>
  <si>
    <t>RR - Uiramutã</t>
  </si>
  <si>
    <t>PA - Breves</t>
  </si>
  <si>
    <t>ano 1</t>
  </si>
  <si>
    <t>PA - Inhangapi</t>
  </si>
  <si>
    <t>PA - Jacareacanga</t>
  </si>
  <si>
    <t>PA - Palestina do Pará</t>
  </si>
  <si>
    <t>PA - Peixe-Boi</t>
  </si>
  <si>
    <t>PA - Quatipuru</t>
  </si>
  <si>
    <t>PA - Santa Maria das Barreiras</t>
  </si>
  <si>
    <t>PA - Terra Alta</t>
  </si>
  <si>
    <t>PA - Viseu</t>
  </si>
  <si>
    <t>TO - Combinado</t>
  </si>
  <si>
    <t>TO - Filadélfia</t>
  </si>
  <si>
    <t>TO - Itapiratins</t>
  </si>
  <si>
    <t>MA - Aldeias Altas</t>
  </si>
  <si>
    <t>MA - Bernardo do Mearim</t>
  </si>
  <si>
    <t>MA - Brejo de Areia</t>
  </si>
  <si>
    <t>MA - Governador Luiz Rocha</t>
  </si>
  <si>
    <t>MA - Itaipava do Grajaú</t>
  </si>
  <si>
    <t>MA - Jatobá</t>
  </si>
  <si>
    <t>MA - Jenipapo dos Vieiras</t>
  </si>
  <si>
    <t>MA - Junco do Maranhão</t>
  </si>
  <si>
    <t>MA - Lago Verde</t>
  </si>
  <si>
    <t>MA - Lago dos Rodrigues</t>
  </si>
  <si>
    <t>MA - Lagoa Grande do Maranhão</t>
  </si>
  <si>
    <t>MA - Lajeado Novo</t>
  </si>
  <si>
    <t>MA - Marajá do Sena</t>
  </si>
  <si>
    <t>MA - Mirador</t>
  </si>
  <si>
    <t>MA - Montes Altos</t>
  </si>
  <si>
    <t>MA - Nova Iorque</t>
  </si>
  <si>
    <t>MA - Parnarama</t>
  </si>
  <si>
    <t>MA - Passagem Franca</t>
  </si>
  <si>
    <t>MA - Porto Rico do Maranhão</t>
  </si>
  <si>
    <t>MA - Presidente Médici</t>
  </si>
  <si>
    <t>MA - Santa Quitéria do Maranhão</t>
  </si>
  <si>
    <t>MA - São José dos Basílios</t>
  </si>
  <si>
    <t>MA - Senador Alexandre Costa</t>
  </si>
  <si>
    <t>PI - Angical do Piauí</t>
  </si>
  <si>
    <t>PI - Assunção do Piauí</t>
  </si>
  <si>
    <t>PI - Barreiras do Piauí</t>
  </si>
  <si>
    <t>PI - Bela Vista do Piauí</t>
  </si>
  <si>
    <t>PI - Bom Princípio do Piauí</t>
  </si>
  <si>
    <t>PI - Brejo do Piauí</t>
  </si>
  <si>
    <t>PI - Cocal dos Alves</t>
  </si>
  <si>
    <t>PI - Colônia do Piauí</t>
  </si>
  <si>
    <t>PI - Dom Expedito Lopes</t>
  </si>
  <si>
    <t>PI - Dom Inocêncio</t>
  </si>
  <si>
    <t>PI - Floresta do Piauí</t>
  </si>
  <si>
    <t>PI - Guaribas</t>
  </si>
  <si>
    <t>PI - Ilha Grande</t>
  </si>
  <si>
    <t>PI - Itainópolis</t>
  </si>
  <si>
    <t>PI - Jardim do Mulato</t>
  </si>
  <si>
    <t>PI - Júlio Borges</t>
  </si>
  <si>
    <t>PI - Massapê do Piauí</t>
  </si>
  <si>
    <t>PI - Monte Alegre do Piauí</t>
  </si>
  <si>
    <t>PI - Padre Marcos</t>
  </si>
  <si>
    <t>PI - Pimenteiras</t>
  </si>
  <si>
    <t>PI - Porto</t>
  </si>
  <si>
    <t>PI - Queimada Nova</t>
  </si>
  <si>
    <t>PI - Santa Luz</t>
  </si>
  <si>
    <t>PI - Santana do Piauí</t>
  </si>
  <si>
    <t>PI - São Gonçalo do Gurguéia</t>
  </si>
  <si>
    <t>PI - São João da Fronteira</t>
  </si>
  <si>
    <t>PI - São José do Piauí</t>
  </si>
  <si>
    <t>PI - Sebastião Barros</t>
  </si>
  <si>
    <t>PI - Tamboril do Piauí</t>
  </si>
  <si>
    <t>CE - Abaiara</t>
  </si>
  <si>
    <t>CE - Ararendá</t>
  </si>
  <si>
    <t>CE - Catunda</t>
  </si>
  <si>
    <t>CE - Frecheirinha</t>
  </si>
  <si>
    <t>CE - General Sampaio</t>
  </si>
  <si>
    <t>CE - Itaiçaba</t>
  </si>
  <si>
    <t>CE - Jati</t>
  </si>
  <si>
    <t>CE - Miraíma</t>
  </si>
  <si>
    <t>CE - Palhano</t>
  </si>
  <si>
    <t>CE - Palmácia</t>
  </si>
  <si>
    <t>CE - Paramoti</t>
  </si>
  <si>
    <t>CE - Potengi</t>
  </si>
  <si>
    <t>CE - Salitre</t>
  </si>
  <si>
    <t>CE - Tarrafas</t>
  </si>
  <si>
    <t>CE - Tururu</t>
  </si>
  <si>
    <t>CE - Umari</t>
  </si>
  <si>
    <t>CE - Uruoca</t>
  </si>
  <si>
    <t>RN - Afonso Bezerra</t>
  </si>
  <si>
    <t>RN - Barcelona</t>
  </si>
  <si>
    <t>RN - Bento Fernandes</t>
  </si>
  <si>
    <t>RN - Bom Jesus</t>
  </si>
  <si>
    <t>RN - Campo Redondo</t>
  </si>
  <si>
    <t>RN - Carnaúba dos Dantas</t>
  </si>
  <si>
    <t>RN - Coronel João Pessoa</t>
  </si>
  <si>
    <t>RN - Cruzeta</t>
  </si>
  <si>
    <t>RN - Doutor Severiano</t>
  </si>
  <si>
    <t>RN - Espírito Santo</t>
  </si>
  <si>
    <t>RN - Jandaíra</t>
  </si>
  <si>
    <t>RN - Januário Cicco</t>
  </si>
  <si>
    <t>RN - Japi</t>
  </si>
  <si>
    <t>RN - Jundiá</t>
  </si>
  <si>
    <t>RN - Lagoa d'Anta</t>
  </si>
  <si>
    <t>RN - Lagoa de Pedras</t>
  </si>
  <si>
    <t>RN - Lagoa Salgada</t>
  </si>
  <si>
    <t>RN - Major Sales</t>
  </si>
  <si>
    <t>RN - Monte das Gameleiras</t>
  </si>
  <si>
    <t>RN - Ouro Branco</t>
  </si>
  <si>
    <t>RN - Parazinho</t>
  </si>
  <si>
    <t>RN - Passa e Fica</t>
  </si>
  <si>
    <t>RN - Passagem</t>
  </si>
  <si>
    <t>RN - Pedro Avelino</t>
  </si>
  <si>
    <t>RN - Poço Branco</t>
  </si>
  <si>
    <t>RN - Porto do Mangue</t>
  </si>
  <si>
    <t>RN - Presidente Juscelino</t>
  </si>
  <si>
    <t>RN - Ruy Barbosa</t>
  </si>
  <si>
    <t>RN - São Pedro</t>
  </si>
  <si>
    <t>RN - São Rafael</t>
  </si>
  <si>
    <t>RN - Serra de São Bento</t>
  </si>
  <si>
    <t>RN - Serrinha</t>
  </si>
  <si>
    <t>RN - Várzea</t>
  </si>
  <si>
    <t>RN - Venha-Ver</t>
  </si>
  <si>
    <t>RN - Vila Flor</t>
  </si>
  <si>
    <t>PB - Alagoinha</t>
  </si>
  <si>
    <t>PB - Alcantil</t>
  </si>
  <si>
    <t>PB - Aparecida</t>
  </si>
  <si>
    <t>PB - Areia de Baraúnas</t>
  </si>
  <si>
    <t>PB - Areial</t>
  </si>
  <si>
    <t>PB - Barra de Santana</t>
  </si>
  <si>
    <t>PB - Barra de São Miguel</t>
  </si>
  <si>
    <t>PB - Boa Ventura</t>
  </si>
  <si>
    <t>PB - Boa Vista</t>
  </si>
  <si>
    <t>PB - Cabaceiras</t>
  </si>
  <si>
    <t>PB - Caiçara</t>
  </si>
  <si>
    <t>PB - Caraúbas</t>
  </si>
  <si>
    <t>PB - Casserengue</t>
  </si>
  <si>
    <t>PB - Caturité</t>
  </si>
  <si>
    <t>PB - Cubati</t>
  </si>
  <si>
    <t>PB - Cuitegi</t>
  </si>
  <si>
    <t>PB - Cuité de Mamanguape</t>
  </si>
  <si>
    <t>PB - Curral Velho</t>
  </si>
  <si>
    <t>PB - Damião</t>
  </si>
  <si>
    <t>PB - Desterro</t>
  </si>
  <si>
    <t>PB - Vista Serrana</t>
  </si>
  <si>
    <t>PB - Diamante</t>
  </si>
  <si>
    <t>PB - Duas Estradas</t>
  </si>
  <si>
    <t>PB - Fagundes</t>
  </si>
  <si>
    <t>PB - Frei Martinho</t>
  </si>
  <si>
    <t>PB - Gurjão</t>
  </si>
  <si>
    <t>PB - Itatuba</t>
  </si>
  <si>
    <t>PB - Juarez Távora</t>
  </si>
  <si>
    <t>PB - Juripiranga</t>
  </si>
  <si>
    <t>PB - Lastro</t>
  </si>
  <si>
    <t>PB - Logradouro</t>
  </si>
  <si>
    <t>PB - Mataraca</t>
  </si>
  <si>
    <t>PB - Montadas</t>
  </si>
  <si>
    <t>PB - Mulungu</t>
  </si>
  <si>
    <t>PB - Natuba</t>
  </si>
  <si>
    <t>PB - Nazarezinho</t>
  </si>
  <si>
    <t>PB - Nova Palmeira</t>
  </si>
  <si>
    <t>PB - Pedra Lavrada</t>
  </si>
  <si>
    <t>PB - Pilar</t>
  </si>
  <si>
    <t>PB - Pilõezinhos</t>
  </si>
  <si>
    <t>PB - Quixabá</t>
  </si>
  <si>
    <t>PB - Riachão</t>
  </si>
  <si>
    <t>PB - Riachão do Poço</t>
  </si>
  <si>
    <t>PB - Riacho de Santo Antônio</t>
  </si>
  <si>
    <t>PB - Salgado de São Félix</t>
  </si>
  <si>
    <t>PB - Santa Cruz</t>
  </si>
  <si>
    <t>PB - Santa Inês</t>
  </si>
  <si>
    <t>PB - Santa Teresinha</t>
  </si>
  <si>
    <t>PB - Santo André</t>
  </si>
  <si>
    <t>PB - São Domingos do Cariri</t>
  </si>
  <si>
    <t>PB - São Domingos de Pombal</t>
  </si>
  <si>
    <t>PB - São Francisco</t>
  </si>
  <si>
    <t>PB - São João do Cariri</t>
  </si>
  <si>
    <t>PB - São José da Lagoa Tapada</t>
  </si>
  <si>
    <t>PB - São José de Caiana</t>
  </si>
  <si>
    <t>PB - São José de Espinharas</t>
  </si>
  <si>
    <t>PB - São José dos Ramos</t>
  </si>
  <si>
    <t>PB - São José do Bonfim</t>
  </si>
  <si>
    <t>PB - São Mamede</t>
  </si>
  <si>
    <t>PB - São Miguel de Taipu</t>
  </si>
  <si>
    <t>PB - Seridó</t>
  </si>
  <si>
    <t>PB - Serra da Raiz</t>
  </si>
  <si>
    <t>PB - Serra Grande</t>
  </si>
  <si>
    <t>PB - Serra Redonda</t>
  </si>
  <si>
    <t>PB - Sertãozinho</t>
  </si>
  <si>
    <t>PB - Sossêgo</t>
  </si>
  <si>
    <t>PB - Tenório</t>
  </si>
  <si>
    <t>PB - Vieirópolis</t>
  </si>
  <si>
    <t>PE - Afrânio</t>
  </si>
  <si>
    <t>PE - Brejinho</t>
  </si>
  <si>
    <t>PE - Calumbi</t>
  </si>
  <si>
    <t>PE - Carnaubeira da Penha</t>
  </si>
  <si>
    <t>PE - Cortês</t>
  </si>
  <si>
    <t>PE - Ibirajuba</t>
  </si>
  <si>
    <t>PE - Ingazeira</t>
  </si>
  <si>
    <t>PE - Itacuruba</t>
  </si>
  <si>
    <t>PE - Maraial</t>
  </si>
  <si>
    <t>PE - São Benedito do Sul</t>
  </si>
  <si>
    <t>PE - Solidão</t>
  </si>
  <si>
    <t>PE - Vertente do Lério</t>
  </si>
  <si>
    <t>AL - Belo Monte</t>
  </si>
  <si>
    <t>AL - Campestre</t>
  </si>
  <si>
    <t>AL - Carneiros</t>
  </si>
  <si>
    <t>AL - Ibateguara</t>
  </si>
  <si>
    <t>AL - Jacuípe</t>
  </si>
  <si>
    <t>AL - Jundiá</t>
  </si>
  <si>
    <t>AL - Olho d'Água do Casado</t>
  </si>
  <si>
    <t>AL - Olho d'Água Grande</t>
  </si>
  <si>
    <t>AL - São Brás</t>
  </si>
  <si>
    <t>SE - Amparo de São Francisco</t>
  </si>
  <si>
    <t>SE - Canhoba</t>
  </si>
  <si>
    <t>SE - Cumbe</t>
  </si>
  <si>
    <t>SE - Feira Nova</t>
  </si>
  <si>
    <t>SE - Gracho Cardoso</t>
  </si>
  <si>
    <t>SE - Ilha das Flores</t>
  </si>
  <si>
    <t>SE - Indiaroba</t>
  </si>
  <si>
    <t>SE - Itabi</t>
  </si>
  <si>
    <t>SE - Macambira</t>
  </si>
  <si>
    <t>SE - Malhada dos Bois</t>
  </si>
  <si>
    <t>SE - Pedra Mole</t>
  </si>
  <si>
    <t>SE - Santa Luzia do Itanhy</t>
  </si>
  <si>
    <t>SE - Santana do São Francisco</t>
  </si>
  <si>
    <t>SE - Santa Rosa de Lima</t>
  </si>
  <si>
    <t>SE - São Francisco</t>
  </si>
  <si>
    <t>SE - São Miguel do Aleixo</t>
  </si>
  <si>
    <t>BA - Barra</t>
  </si>
  <si>
    <t>BA - Caetanos</t>
  </si>
  <si>
    <t>BA - Caldeirão Grande</t>
  </si>
  <si>
    <t>BA - Dário Meira</t>
  </si>
  <si>
    <t>BA - Ipecaetá</t>
  </si>
  <si>
    <t>BA - Itapicuru</t>
  </si>
  <si>
    <t>BA - Lajedão</t>
  </si>
  <si>
    <t>BA - Macajuba</t>
  </si>
  <si>
    <t>BA - Manoel Vitorino</t>
  </si>
  <si>
    <t>BA - Muquém de São Francisco</t>
  </si>
  <si>
    <t>BA - Nova Ibiá</t>
  </si>
  <si>
    <t>BA - Pedrão</t>
  </si>
  <si>
    <t>BA - Piripá</t>
  </si>
  <si>
    <t>BA - Quijingue</t>
  </si>
  <si>
    <t>BA - Rodelas</t>
  </si>
  <si>
    <t>BA - São Desidério</t>
  </si>
  <si>
    <t>BA - Tanhaçu</t>
  </si>
  <si>
    <t>BA - Várzea da Roça</t>
  </si>
  <si>
    <t>BA - Varzedo</t>
  </si>
  <si>
    <t>BA - Vereda</t>
  </si>
  <si>
    <t>MG - Águas Vermelhas</t>
  </si>
  <si>
    <t>MG - Cachoeira de Pajeú</t>
  </si>
  <si>
    <t>MG - Bandeira</t>
  </si>
  <si>
    <t>MG - Berizal</t>
  </si>
  <si>
    <t>MG - Bonito de Minas</t>
  </si>
  <si>
    <t>MG - Bugre</t>
  </si>
  <si>
    <t>MG - Cantagalo</t>
  </si>
  <si>
    <t>MG - Chalé</t>
  </si>
  <si>
    <t>MG - Claraval</t>
  </si>
  <si>
    <t>MG - Claro dos Poções</t>
  </si>
  <si>
    <t>MG - Conceição de Ipanema</t>
  </si>
  <si>
    <t>MG - Córrego Novo</t>
  </si>
  <si>
    <t>MG - Cuparaque</t>
  </si>
  <si>
    <t>MG - Divisópolis</t>
  </si>
  <si>
    <t>MG - Dom Cavati</t>
  </si>
  <si>
    <t>MG - Dom Viçoso</t>
  </si>
  <si>
    <t>MG - São Gonçalo do Rio Preto</t>
  </si>
  <si>
    <t>MG - Felisburgo</t>
  </si>
  <si>
    <t>MG - Formoso</t>
  </si>
  <si>
    <t>MG - Francisco Dumont</t>
  </si>
  <si>
    <t>MG - Franciscópolis</t>
  </si>
  <si>
    <t>MG - Frei Gaspar</t>
  </si>
  <si>
    <t>MG - Frei Lagonegro</t>
  </si>
  <si>
    <t>MG - Gameleiras</t>
  </si>
  <si>
    <t>MG - Glaucilândia</t>
  </si>
  <si>
    <t>MG - Gonzaga</t>
  </si>
  <si>
    <t>MG - Ibiracatu</t>
  </si>
  <si>
    <t>MG - Ibituruna</t>
  </si>
  <si>
    <t>MG - Icaraí de Minas</t>
  </si>
  <si>
    <t>MG - Indaiabira</t>
  </si>
  <si>
    <t>MG - Ingaí</t>
  </si>
  <si>
    <t>MG - Itacambira</t>
  </si>
  <si>
    <t>MG - Itaipé</t>
  </si>
  <si>
    <t>MG - Jenipapo de Minas</t>
  </si>
  <si>
    <t>MG - Jordânia</t>
  </si>
  <si>
    <t>MG - José Gonçalves de Minas</t>
  </si>
  <si>
    <t>MG - José Raydan</t>
  </si>
  <si>
    <t>MG - Josenópolis</t>
  </si>
  <si>
    <t>MG - Juramento</t>
  </si>
  <si>
    <t>MG - Juvenília</t>
  </si>
  <si>
    <t>MG - Lassance</t>
  </si>
  <si>
    <t>MG - Leme do Prado</t>
  </si>
  <si>
    <t>MG - Liberdade</t>
  </si>
  <si>
    <t>MG - Luisburgo</t>
  </si>
  <si>
    <t>MG - Luislândia</t>
  </si>
  <si>
    <t>MG - Machacalis</t>
  </si>
  <si>
    <t>MG - Marilac</t>
  </si>
  <si>
    <t>MG - Mata Verde</t>
  </si>
  <si>
    <t>MG - Materlândia</t>
  </si>
  <si>
    <t>MG - Miravânia</t>
  </si>
  <si>
    <t>MG - Monjolos</t>
  </si>
  <si>
    <t>MG - Nacip Raydan</t>
  </si>
  <si>
    <t>MG - Nova Módica</t>
  </si>
  <si>
    <t>MG - Novo Oriente de Minas</t>
  </si>
  <si>
    <t>MG - Olhos-d'Água</t>
  </si>
  <si>
    <t>MG - Ouro Verde de Minas</t>
  </si>
  <si>
    <t>MG - Patis</t>
  </si>
  <si>
    <t>MG - Pavão</t>
  </si>
  <si>
    <t>MG - Pescador</t>
  </si>
  <si>
    <t>MG - Pintópolis</t>
  </si>
  <si>
    <t>MG - Pirajuba</t>
  </si>
  <si>
    <t>MG - Ponto Chique</t>
  </si>
  <si>
    <t>MG - Riachinho</t>
  </si>
  <si>
    <t>MG - Rio Preto</t>
  </si>
  <si>
    <t>MG - Rio Vermelho</t>
  </si>
  <si>
    <t>MG - Rubim</t>
  </si>
  <si>
    <t>MG - Salto da Divisa</t>
  </si>
  <si>
    <t>MG - Santa Cruz de Salinas</t>
  </si>
  <si>
    <t>MG - Santa Efigênia de Minas</t>
  </si>
  <si>
    <t>MG - Santa Fé de Minas</t>
  </si>
  <si>
    <t>MG - Santa Maria do Salto</t>
  </si>
  <si>
    <t>MG - Santo Antônio do Retiro</t>
  </si>
  <si>
    <t>TO - Conceição do Tocantins</t>
  </si>
  <si>
    <t>MG - São Geraldo da Piedade</t>
  </si>
  <si>
    <t>MG - São Geraldo do Baixio</t>
  </si>
  <si>
    <t>MG - São João da Lagoa</t>
  </si>
  <si>
    <t>MG - São João das Missões</t>
  </si>
  <si>
    <t>MG - São João do Manteninha</t>
  </si>
  <si>
    <t>MG - São José da Safira</t>
  </si>
  <si>
    <t>MG - São José do Mantimento</t>
  </si>
  <si>
    <t>MG - São Pedro do Suaçuí</t>
  </si>
  <si>
    <t>MG - São Sebastião do Maranhão</t>
  </si>
  <si>
    <t>MG - Sardoá</t>
  </si>
  <si>
    <t>MG - Setubinha</t>
  </si>
  <si>
    <t>MG - Senador Modestino Gonçalves</t>
  </si>
  <si>
    <t>MG - Senhora do Porto</t>
  </si>
  <si>
    <t>MG - Serra Azul de Minas</t>
  </si>
  <si>
    <t>MG - Serra dos Aimorés</t>
  </si>
  <si>
    <t>MG - Taparuba</t>
  </si>
  <si>
    <t>MG - Ubaí</t>
  </si>
  <si>
    <t>MG - Umburatiba</t>
  </si>
  <si>
    <t>MG - Urucuia</t>
  </si>
  <si>
    <t>MG - Vargem Grande do Rio Pardo</t>
  </si>
  <si>
    <t>MG - Verdelândia</t>
  </si>
  <si>
    <t>MG - Vermelho Novo</t>
  </si>
  <si>
    <t>MG - Virgolândia</t>
  </si>
  <si>
    <t>GO - Americano do Brasil</t>
  </si>
  <si>
    <t>GO - Amorinópolis</t>
  </si>
  <si>
    <t>GO - Avelinópolis</t>
  </si>
  <si>
    <t>GO - Colinas do Sul</t>
  </si>
  <si>
    <t>GO - Edealina</t>
  </si>
  <si>
    <t>GO - Monte Alegre de Goiás</t>
  </si>
  <si>
    <t>GO - Turvânia</t>
  </si>
  <si>
    <t>Macrotema</t>
  </si>
  <si>
    <t>Valor de multa nos Pados, por Temática</t>
  </si>
  <si>
    <t>% contribuído pelo macrotema ao VR Total</t>
  </si>
  <si>
    <t>Ajuste de conduta - 75% da contribuição ao VR Total</t>
  </si>
  <si>
    <t>Projetos Associados</t>
  </si>
  <si>
    <t>% final associado ao sancionamento dos projetos do macrotema</t>
  </si>
  <si>
    <t>Valor total de sancionamento atribuído ao macrotema</t>
  </si>
  <si>
    <t xml:space="preserve">Qualidade </t>
  </si>
  <si>
    <t>Qualidade + Metas Meio de Qualidade</t>
  </si>
  <si>
    <t>Direitos dos Usuários</t>
  </si>
  <si>
    <t>Direitos dos Usuários + Recursos Numeração + Interconexão Serv. Públicos + Metas Meio de Atendimento</t>
  </si>
  <si>
    <t>Comprom. Abrangência</t>
  </si>
  <si>
    <t>Ano Incialmente Proposto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</si>
</sst>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R$&quot;\ #,##0;[Red]\-&quot;R$&quot;\ #,##0"/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0.0%"/>
    <numFmt numFmtId="166" formatCode="&quot;R$&quot;\ #,##0.00"/>
    <numFmt numFmtId="167" formatCode="_(* #,##0.00_);_(* \(#,##0.00\);_(* &quot;-&quot;??_);_(@_)"/>
    <numFmt numFmtId="168" formatCode="_(&quot;R$ &quot;* #,##0.00_);_(&quot;R$ &quot;* \(#,##0.00\);_(&quot;R$ &quot;* &quot;-&quot;??_);_(@_)"/>
    <numFmt numFmtId="169" formatCode="[$GBP]\ * _(#,##0.00_);[Red][$GBP]\ * \(#,##0.00\);[$GBP]\ * _(&quot;-&quot;?_);@_)"/>
    <numFmt numFmtId="170" formatCode="#,##0_);[Red]\-#,##0_);0_);@_)"/>
    <numFmt numFmtId="171" formatCode="#,##0.00_);[Red]\-#,##0.00_);0.00_);@_)"/>
    <numFmt numFmtId="172" formatCode="* _(#,##0_);[Red]* \(#,##0\);* _(&quot;-&quot;?_);@_)"/>
    <numFmt numFmtId="173" formatCode="* _(#,##0.00_);[Red]* \(#,##0.00\);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EUR]\ * _(#,##0.00_);[Red][$EUR]\ * \(#,##0.00\);[$EUR]\ * _(&quot;-&quot;?_);@_)"/>
    <numFmt numFmtId="177" formatCode="[$EUR]\ * _(#,##0_);[Red][$EUR]\ * \(#,##0\);[$EUR]\ * _(&quot;-&quot;?_);@_)"/>
    <numFmt numFmtId="178" formatCode="\€\ * _(#,##0_);[Red]\€\ * \(#,##0\);\€\ * _(&quot;-&quot;?_);@_)"/>
    <numFmt numFmtId="179" formatCode="\€\ * _(#,##0.00_);[Red]\€\ * \(#,##0.00\);\€\ * _(&quot;-&quot;?_);@_)"/>
    <numFmt numFmtId="180" formatCode="[$GBP]\ * _(#,##0_);[Red][$GBP]\ * \(#,##0\);[$GBP]\ * _(&quot;-&quot;?_);@_)"/>
    <numFmt numFmtId="181" formatCode="\£\ * _(#,##0_);[Red]\£\ * \(#,##0\);\£\ * _(&quot;-&quot;?_);@_)"/>
    <numFmt numFmtId="182" formatCode="\£\ * _(#,##0.00_);[Red]\£\ * \(#,##0.00\);\£\ * _(&quot;-&quot;?_);@_)"/>
    <numFmt numFmtId="183" formatCode="[$USD]\ * _(#,##0.00_);[Red][$USD]\ * \(#,##0.00\);[$USD]\ * _(&quot;-&quot;?_);@_)"/>
    <numFmt numFmtId="184" formatCode="[$USD]\ * _(#,##0_);[Red][$USD]\ * \(#,##0\);[$USD]\ * _(&quot;-&quot;?_);@_)"/>
    <numFmt numFmtId="185" formatCode="dd\ mmm\ yy_)"/>
    <numFmt numFmtId="186" formatCode="mmm\ yy_)"/>
    <numFmt numFmtId="187" formatCode="yyyy_)"/>
    <numFmt numFmtId="188" formatCode="#,##0%;[Red]\-#,##0%;&quot;-&quot;\%;@_)"/>
    <numFmt numFmtId="189" formatCode="#,##0%;[Red]\-#,##0%;0%;@_)"/>
    <numFmt numFmtId="190" formatCode="#,##0.00%;[Red]\-#,##0.00%;0.00%;@_)"/>
    <numFmt numFmtId="191" formatCode="#,##0.00%;[Red]\-#,##0.00%;&quot;-&quot;\%;@_)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22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color indexed="16"/>
      <name val="Arial"/>
      <family val="2"/>
    </font>
    <font>
      <i/>
      <sz val="9"/>
      <color indexed="55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u/>
      <sz val="6.75"/>
      <color indexed="1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name val="Calibri"/>
      <family val="2"/>
    </font>
    <font>
      <b/>
      <sz val="14"/>
      <name val="Calibri"/>
      <family val="2"/>
      <scheme val="minor"/>
    </font>
    <font>
      <sz val="14"/>
      <color theme="0" tint="-4.9989318521683403E-2"/>
      <name val="Calibri"/>
      <family val="2"/>
      <scheme val="minor"/>
    </font>
    <font>
      <sz val="9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15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medium">
        <color indexed="41"/>
      </top>
      <bottom style="medium">
        <color indexed="41"/>
      </bottom>
      <diagonal/>
    </border>
    <border>
      <left/>
      <right/>
      <top style="medium">
        <color indexed="4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12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9" fillId="7" borderId="0" applyNumberFormat="0" applyBorder="0" applyAlignment="0" applyProtection="0"/>
    <xf numFmtId="0" fontId="10" fillId="8" borderId="0" applyNumberFormat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7" fontId="2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2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19" fillId="11" borderId="0" applyNumberFormat="0">
      <alignment vertical="center"/>
    </xf>
    <xf numFmtId="169" fontId="20" fillId="0" borderId="0">
      <alignment vertical="center"/>
    </xf>
    <xf numFmtId="169" fontId="21" fillId="11" borderId="0" applyNumberFormat="0">
      <alignment horizontal="center" vertical="top" wrapText="1"/>
    </xf>
    <xf numFmtId="169" fontId="20" fillId="12" borderId="0" applyNumberFormat="0" applyAlignment="0">
      <alignment vertical="center"/>
    </xf>
    <xf numFmtId="169" fontId="20" fillId="0" borderId="49" applyNumberFormat="0" applyAlignment="0">
      <alignment vertical="center"/>
      <protection locked="0"/>
    </xf>
    <xf numFmtId="169" fontId="20" fillId="0" borderId="0" applyNumberFormat="0" applyFont="0" applyBorder="0" applyAlignment="0" applyProtection="0">
      <alignment vertical="center"/>
    </xf>
    <xf numFmtId="169" fontId="20" fillId="0" borderId="50" applyNumberFormat="0" applyAlignment="0">
      <alignment vertical="center"/>
    </xf>
    <xf numFmtId="169" fontId="22" fillId="0" borderId="0" applyNumberFormat="0" applyAlignment="0">
      <alignment vertical="center"/>
    </xf>
    <xf numFmtId="0" fontId="20" fillId="0" borderId="49" applyNumberFormat="0" applyAlignment="0">
      <alignment vertical="center"/>
      <protection locked="0"/>
    </xf>
    <xf numFmtId="43" fontId="20" fillId="0" borderId="0" applyFont="0" applyFill="0" applyBorder="0" applyAlignment="0" applyProtection="0"/>
    <xf numFmtId="169" fontId="20" fillId="0" borderId="0">
      <alignment vertical="center"/>
    </xf>
    <xf numFmtId="0" fontId="20" fillId="0" borderId="0" applyNumberFormat="0" applyAlignment="0">
      <alignment vertical="center"/>
    </xf>
    <xf numFmtId="169" fontId="20" fillId="0" borderId="0" applyNumberFormat="0" applyAlignment="0">
      <alignment vertical="center"/>
    </xf>
    <xf numFmtId="171" fontId="23" fillId="0" borderId="0" applyNumberFormat="0" applyAlignment="0">
      <alignment vertical="center"/>
    </xf>
    <xf numFmtId="169" fontId="21" fillId="11" borderId="0" applyNumberFormat="0">
      <alignment horizontal="left" vertical="top" wrapText="1"/>
    </xf>
    <xf numFmtId="0" fontId="21" fillId="11" borderId="0" applyNumberFormat="0">
      <alignment horizontal="left" vertical="top" wrapText="1"/>
    </xf>
    <xf numFmtId="169" fontId="21" fillId="11" borderId="0" applyNumberFormat="0">
      <alignment horizontal="centerContinuous" vertical="top"/>
    </xf>
    <xf numFmtId="0" fontId="21" fillId="11" borderId="0" applyNumberFormat="0">
      <alignment horizontal="centerContinuous" vertical="top"/>
    </xf>
    <xf numFmtId="169" fontId="20" fillId="11" borderId="0" applyNumberFormat="0">
      <alignment horizontal="center" vertical="top" wrapText="1"/>
    </xf>
    <xf numFmtId="0" fontId="20" fillId="11" borderId="0" applyNumberFormat="0">
      <alignment horizontal="center" vertical="top" wrapText="1"/>
    </xf>
    <xf numFmtId="0" fontId="21" fillId="11" borderId="0" applyNumberFormat="0">
      <alignment horizontal="center" vertical="top" wrapText="1"/>
    </xf>
    <xf numFmtId="0" fontId="21" fillId="11" borderId="0" applyNumberFormat="0">
      <alignment horizontal="center" vertical="top" wrapText="1"/>
    </xf>
    <xf numFmtId="170" fontId="20" fillId="0" borderId="0" applyFont="0" applyFill="0" applyBorder="0" applyAlignment="0" applyProtection="0">
      <alignment vertical="center"/>
    </xf>
    <xf numFmtId="172" fontId="20" fillId="0" borderId="0">
      <alignment vertical="center"/>
    </xf>
    <xf numFmtId="173" fontId="20" fillId="0" borderId="0" applyFont="0" applyFill="0" applyBorder="0" applyAlignment="0" applyProtection="0">
      <alignment vertical="center"/>
    </xf>
    <xf numFmtId="172" fontId="20" fillId="0" borderId="0" applyFont="0" applyFill="0" applyBorder="0" applyAlignment="0" applyProtection="0">
      <alignment vertical="center"/>
    </xf>
    <xf numFmtId="174" fontId="20" fillId="0" borderId="0" applyFont="0" applyFill="0" applyBorder="0" applyAlignment="0" applyProtection="0">
      <alignment vertical="center"/>
    </xf>
    <xf numFmtId="175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76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>
      <alignment vertical="center"/>
    </xf>
    <xf numFmtId="179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80" fontId="20" fillId="0" borderId="0" applyFont="0" applyFill="0" applyBorder="0" applyAlignment="0" applyProtection="0">
      <alignment vertical="center"/>
    </xf>
    <xf numFmtId="180" fontId="20" fillId="0" borderId="0" applyFont="0" applyFill="0" applyBorder="0" applyAlignment="0" applyProtection="0">
      <alignment vertical="center"/>
    </xf>
    <xf numFmtId="181" fontId="20" fillId="0" borderId="0" applyFont="0" applyFill="0" applyBorder="0" applyAlignment="0" applyProtection="0">
      <alignment vertical="center"/>
    </xf>
    <xf numFmtId="182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69" fontId="20" fillId="0" borderId="0" applyFont="0" applyFill="0" applyBorder="0" applyAlignment="0" applyProtection="0">
      <alignment vertical="center"/>
    </xf>
    <xf numFmtId="183" fontId="20" fillId="0" borderId="0" applyFont="0" applyFill="0" applyBorder="0" applyAlignment="0" applyProtection="0">
      <alignment vertical="center"/>
    </xf>
    <xf numFmtId="184" fontId="20" fillId="0" borderId="0" applyFont="0" applyFill="0" applyBorder="0" applyAlignment="0" applyProtection="0">
      <alignment vertical="center"/>
    </xf>
    <xf numFmtId="184" fontId="20" fillId="0" borderId="0" applyFont="0" applyFill="0" applyBorder="0" applyAlignment="0" applyProtection="0">
      <alignment vertical="center"/>
    </xf>
    <xf numFmtId="185" fontId="20" fillId="0" borderId="0" applyFont="0" applyFill="0" applyBorder="0" applyAlignment="0" applyProtection="0">
      <alignment vertical="center"/>
    </xf>
    <xf numFmtId="186" fontId="20" fillId="0" borderId="0" applyFont="0" applyFill="0" applyBorder="0" applyAlignment="0" applyProtection="0">
      <alignment vertical="center"/>
    </xf>
    <xf numFmtId="187" fontId="20" fillId="0" borderId="0" applyFont="0" applyFill="0" applyBorder="0" applyAlignment="0" applyProtection="0">
      <alignment vertical="center"/>
    </xf>
    <xf numFmtId="0" fontId="19" fillId="11" borderId="0" applyNumberFormat="0">
      <alignment vertical="center"/>
    </xf>
    <xf numFmtId="169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69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69" fontId="26" fillId="0" borderId="0" applyNumberFormat="0" applyFill="0" applyBorder="0" applyAlignment="0" applyProtection="0">
      <alignment horizontal="left" vertical="center"/>
    </xf>
    <xf numFmtId="0" fontId="26" fillId="0" borderId="0" applyNumberFormat="0" applyFill="0" applyBorder="0" applyAlignment="0" applyProtection="0">
      <alignment horizontal="left" vertical="center"/>
    </xf>
    <xf numFmtId="16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69" fontId="20" fillId="10" borderId="0" applyNumberFormat="0" applyFont="0" applyBorder="0" applyAlignment="0" applyProtection="0">
      <alignment vertical="center"/>
    </xf>
    <xf numFmtId="0" fontId="20" fillId="10" borderId="0" applyNumberFormat="0" applyFont="0" applyBorder="0" applyAlignment="0" applyProtection="0">
      <alignment vertical="center"/>
    </xf>
    <xf numFmtId="169" fontId="27" fillId="0" borderId="0" applyNumberFormat="0" applyFill="0" applyBorder="0" applyAlignment="0" applyProtection="0">
      <alignment vertical="top"/>
      <protection locked="0"/>
    </xf>
    <xf numFmtId="0" fontId="20" fillId="0" borderId="50" applyNumberFormat="0" applyAlignment="0">
      <alignment vertical="center"/>
    </xf>
    <xf numFmtId="170" fontId="20" fillId="13" borderId="49" applyNumberFormat="0" applyAlignment="0">
      <alignment vertical="center"/>
      <protection locked="0"/>
    </xf>
    <xf numFmtId="169" fontId="20" fillId="14" borderId="0" applyNumberFormat="0" applyAlignment="0">
      <alignment vertical="center"/>
    </xf>
    <xf numFmtId="0" fontId="20" fillId="14" borderId="0" applyNumberFormat="0" applyAlignment="0">
      <alignment vertical="center"/>
    </xf>
    <xf numFmtId="0" fontId="20" fillId="12" borderId="0" applyNumberFormat="0" applyAlignment="0">
      <alignment vertical="center"/>
    </xf>
    <xf numFmtId="0" fontId="20" fillId="12" borderId="0" applyNumberFormat="0" applyAlignment="0">
      <alignment vertical="center"/>
    </xf>
    <xf numFmtId="169" fontId="20" fillId="0" borderId="51" applyNumberFormat="0" applyAlignment="0">
      <alignment vertical="center"/>
      <protection locked="0"/>
    </xf>
    <xf numFmtId="0" fontId="20" fillId="0" borderId="51" applyNumberFormat="0" applyAlignment="0">
      <alignment vertical="center"/>
      <protection locked="0"/>
    </xf>
    <xf numFmtId="172" fontId="20" fillId="0" borderId="0" applyFont="0" applyFill="0" applyBorder="0" applyAlignment="0" applyProtection="0">
      <alignment vertical="center"/>
    </xf>
    <xf numFmtId="0" fontId="22" fillId="0" borderId="0" applyNumberFormat="0" applyAlignment="0">
      <alignment vertical="center"/>
    </xf>
    <xf numFmtId="0" fontId="20" fillId="0" borderId="0">
      <alignment vertical="center"/>
    </xf>
    <xf numFmtId="169" fontId="2" fillId="0" borderId="0"/>
    <xf numFmtId="169" fontId="2" fillId="0" borderId="0"/>
    <xf numFmtId="0" fontId="20" fillId="0" borderId="0">
      <alignment vertical="center"/>
    </xf>
    <xf numFmtId="169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0" fontId="20" fillId="0" borderId="0" applyFont="0" applyFill="0" applyBorder="0" applyAlignment="0" applyProtection="0">
      <alignment vertical="center"/>
    </xf>
    <xf numFmtId="171" fontId="20" fillId="0" borderId="0" applyFont="0" applyFill="0" applyBorder="0" applyAlignment="0" applyProtection="0">
      <alignment vertical="center"/>
    </xf>
    <xf numFmtId="0" fontId="20" fillId="15" borderId="0" applyNumberFormat="0" applyFont="0" applyBorder="0" applyAlignment="0" applyProtection="0">
      <alignment vertical="center"/>
    </xf>
    <xf numFmtId="188" fontId="20" fillId="0" borderId="0" applyFont="0" applyFill="0" applyBorder="0" applyAlignment="0" applyProtection="0">
      <alignment vertical="center"/>
    </xf>
    <xf numFmtId="189" fontId="20" fillId="0" borderId="0" applyFont="0" applyFill="0" applyBorder="0" applyAlignment="0" applyProtection="0">
      <alignment horizontal="right" vertical="center"/>
    </xf>
    <xf numFmtId="190" fontId="20" fillId="0" borderId="0" applyFont="0" applyFill="0" applyBorder="0" applyAlignment="0" applyProtection="0">
      <alignment vertical="center"/>
    </xf>
    <xf numFmtId="191" fontId="20" fillId="0" borderId="0" applyFont="0" applyFill="0" applyBorder="0" applyAlignment="0" applyProtection="0">
      <alignment vertical="center"/>
    </xf>
    <xf numFmtId="188" fontId="20" fillId="0" borderId="0" applyFont="0" applyFill="0" applyBorder="0" applyAlignment="0" applyProtection="0">
      <alignment horizontal="right" vertical="center"/>
    </xf>
    <xf numFmtId="9" fontId="20" fillId="0" borderId="0" applyFont="0" applyFill="0" applyBorder="0" applyAlignment="0" applyProtection="0"/>
    <xf numFmtId="169" fontId="21" fillId="0" borderId="0" applyNumberFormat="0" applyFill="0" applyBorder="0">
      <alignment horizontal="left" vertical="center" wrapText="1"/>
    </xf>
    <xf numFmtId="169" fontId="20" fillId="0" borderId="0" applyNumberFormat="0" applyFill="0" applyBorder="0">
      <alignment horizontal="left" vertical="center" wrapText="1" indent="1"/>
    </xf>
    <xf numFmtId="0" fontId="20" fillId="0" borderId="0" applyNumberFormat="0" applyFill="0" applyBorder="0">
      <alignment horizontal="left" vertical="center" wrapText="1" indent="1"/>
    </xf>
    <xf numFmtId="0" fontId="21" fillId="0" borderId="0" applyNumberFormat="0" applyFill="0" applyBorder="0">
      <alignment horizontal="left" vertical="center" wrapText="1"/>
    </xf>
    <xf numFmtId="0" fontId="21" fillId="0" borderId="0" applyNumberFormat="0" applyFill="0" applyBorder="0">
      <alignment horizontal="left" vertical="center" wrapText="1"/>
    </xf>
    <xf numFmtId="169" fontId="20" fillId="15" borderId="0" applyNumberFormat="0" applyFont="0" applyBorder="0" applyAlignment="0" applyProtection="0">
      <alignment vertical="center"/>
    </xf>
    <xf numFmtId="170" fontId="21" fillId="0" borderId="52" applyNumberFormat="0" applyFill="0" applyAlignment="0" applyProtection="0">
      <alignment vertical="center"/>
    </xf>
    <xf numFmtId="170" fontId="20" fillId="0" borderId="53" applyNumberFormat="0" applyFont="0" applyFill="0" applyAlignment="0" applyProtection="0">
      <alignment vertical="center"/>
    </xf>
    <xf numFmtId="169" fontId="20" fillId="16" borderId="0" applyNumberFormat="0" applyFont="0" applyBorder="0" applyAlignment="0" applyProtection="0">
      <alignment vertical="center"/>
    </xf>
    <xf numFmtId="0" fontId="20" fillId="16" borderId="0" applyNumberFormat="0" applyFont="0" applyBorder="0" applyAlignment="0" applyProtection="0">
      <alignment vertical="center"/>
    </xf>
    <xf numFmtId="169" fontId="20" fillId="0" borderId="0" applyNumberFormat="0" applyFont="0" applyFill="0" applyAlignment="0" applyProtection="0">
      <alignment vertical="center"/>
    </xf>
    <xf numFmtId="0" fontId="20" fillId="0" borderId="0" applyNumberFormat="0" applyFont="0" applyFill="0" applyAlignment="0" applyProtection="0">
      <alignment vertical="center"/>
    </xf>
    <xf numFmtId="170" fontId="20" fillId="0" borderId="0" applyNumberFormat="0" applyFont="0" applyBorder="0" applyAlignment="0" applyProtection="0">
      <alignment vertical="center"/>
    </xf>
    <xf numFmtId="49" fontId="20" fillId="0" borderId="0" applyFont="0" applyFill="0" applyBorder="0" applyAlignment="0" applyProtection="0">
      <alignment horizontal="center" vertical="center"/>
    </xf>
    <xf numFmtId="170" fontId="21" fillId="0" borderId="0" applyNumberFormat="0" applyFill="0" applyBorder="0" applyAlignment="0" applyProtection="0">
      <alignment vertical="center"/>
    </xf>
    <xf numFmtId="170" fontId="21" fillId="11" borderId="0" applyNumberFormat="0" applyAlignment="0" applyProtection="0">
      <alignment vertical="center"/>
    </xf>
    <xf numFmtId="0" fontId="20" fillId="0" borderId="0" applyNumberFormat="0" applyFont="0" applyBorder="0" applyAlignment="0" applyProtection="0">
      <alignment vertical="center"/>
    </xf>
    <xf numFmtId="169" fontId="20" fillId="0" borderId="0" applyNumberFormat="0" applyFont="0" applyAlignment="0" applyProtection="0">
      <alignment vertical="center"/>
    </xf>
    <xf numFmtId="0" fontId="20" fillId="0" borderId="0" applyNumberFormat="0" applyFont="0" applyAlignment="0" applyProtection="0">
      <alignment vertical="center"/>
    </xf>
    <xf numFmtId="0" fontId="17" fillId="0" borderId="0" applyNumberFormat="0" applyFill="0" applyBorder="0" applyAlignment="0" applyProtection="0"/>
    <xf numFmtId="0" fontId="29" fillId="0" borderId="0"/>
    <xf numFmtId="0" fontId="3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49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49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0" fontId="20" fillId="13" borderId="49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1" applyNumberFormat="0" applyAlignment="0">
      <alignment vertical="center"/>
      <protection locked="0"/>
    </xf>
    <xf numFmtId="0" fontId="20" fillId="0" borderId="51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49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49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0" fontId="20" fillId="13" borderId="49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1" applyNumberFormat="0" applyAlignment="0">
      <alignment vertical="center"/>
      <protection locked="0"/>
    </xf>
    <xf numFmtId="0" fontId="20" fillId="0" borderId="51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20" fillId="0" borderId="49" applyNumberFormat="0" applyAlignment="0">
      <alignment vertical="center"/>
      <protection locked="0"/>
    </xf>
    <xf numFmtId="0" fontId="20" fillId="0" borderId="49" applyNumberFormat="0" applyAlignment="0">
      <alignment vertical="center"/>
      <protection locked="0"/>
    </xf>
    <xf numFmtId="170" fontId="20" fillId="13" borderId="49" applyNumberFormat="0" applyAlignment="0">
      <alignment vertical="center"/>
      <protection locked="0"/>
    </xf>
    <xf numFmtId="169" fontId="20" fillId="0" borderId="51" applyNumberFormat="0" applyAlignment="0">
      <alignment vertical="center"/>
      <protection locked="0"/>
    </xf>
    <xf numFmtId="0" fontId="20" fillId="0" borderId="51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20" fillId="0" borderId="55" applyNumberFormat="0" applyAlignment="0">
      <alignment vertical="center"/>
      <protection locked="0"/>
    </xf>
    <xf numFmtId="0" fontId="20" fillId="0" borderId="55" applyNumberFormat="0" applyAlignment="0">
      <alignment vertical="center"/>
      <protection locked="0"/>
    </xf>
    <xf numFmtId="170" fontId="20" fillId="13" borderId="55" applyNumberFormat="0" applyAlignment="0">
      <alignment vertical="center"/>
      <protection locked="0"/>
    </xf>
    <xf numFmtId="169" fontId="20" fillId="0" borderId="56" applyNumberFormat="0" applyAlignment="0">
      <alignment vertical="center"/>
      <protection locked="0"/>
    </xf>
    <xf numFmtId="0" fontId="20" fillId="0" borderId="56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5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55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0" fontId="20" fillId="13" borderId="55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6" applyNumberFormat="0" applyAlignment="0">
      <alignment vertical="center"/>
      <protection locked="0"/>
    </xf>
    <xf numFmtId="0" fontId="20" fillId="0" borderId="56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5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55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70" fontId="20" fillId="13" borderId="55" applyNumberFormat="0" applyAlignment="0">
      <alignment vertical="center"/>
      <protection locked="0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69" fontId="20" fillId="0" borderId="56" applyNumberFormat="0" applyAlignment="0">
      <alignment vertical="center"/>
      <protection locked="0"/>
    </xf>
    <xf numFmtId="0" fontId="20" fillId="0" borderId="56" applyNumberFormat="0" applyAlignment="0">
      <alignment vertical="center"/>
      <protection locked="0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9" fontId="20" fillId="0" borderId="55" applyNumberFormat="0" applyAlignment="0">
      <alignment vertical="center"/>
      <protection locked="0"/>
    </xf>
    <xf numFmtId="0" fontId="20" fillId="0" borderId="55" applyNumberFormat="0" applyAlignment="0">
      <alignment vertical="center"/>
      <protection locked="0"/>
    </xf>
    <xf numFmtId="170" fontId="20" fillId="13" borderId="55" applyNumberFormat="0" applyAlignment="0">
      <alignment vertical="center"/>
      <protection locked="0"/>
    </xf>
    <xf numFmtId="169" fontId="20" fillId="0" borderId="56" applyNumberFormat="0" applyAlignment="0">
      <alignment vertical="center"/>
      <protection locked="0"/>
    </xf>
    <xf numFmtId="0" fontId="20" fillId="0" borderId="56" applyNumberFormat="0" applyAlignment="0">
      <alignment vertical="center"/>
      <protection locked="0"/>
    </xf>
  </cellStyleXfs>
  <cellXfs count="29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4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/>
    </xf>
    <xf numFmtId="6" fontId="1" fillId="0" borderId="0" xfId="0" applyNumberFormat="1" applyFont="1" applyAlignment="1">
      <alignment horizontal="center" vertical="center"/>
    </xf>
    <xf numFmtId="10" fontId="0" fillId="0" borderId="0" xfId="0" applyNumberFormat="1"/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4" fillId="0" borderId="0" xfId="0" applyFont="1" applyAlignment="1">
      <alignment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44" fontId="11" fillId="0" borderId="0" xfId="1" applyFont="1" applyAlignment="1">
      <alignment horizontal="center" vertical="center"/>
    </xf>
    <xf numFmtId="44" fontId="11" fillId="0" borderId="0" xfId="1" applyFont="1" applyAlignment="1">
      <alignment vertical="center"/>
    </xf>
    <xf numFmtId="0" fontId="4" fillId="0" borderId="18" xfId="0" applyFont="1" applyBorder="1" applyAlignment="1">
      <alignment horizontal="center" vertical="center"/>
    </xf>
    <xf numFmtId="44" fontId="4" fillId="0" borderId="16" xfId="1" applyFont="1" applyBorder="1" applyAlignment="1">
      <alignment horizontal="center" vertical="center"/>
    </xf>
    <xf numFmtId="0" fontId="11" fillId="0" borderId="33" xfId="0" applyFont="1" applyBorder="1" applyAlignment="1">
      <alignment horizontal="center" vertical="center"/>
    </xf>
    <xf numFmtId="44" fontId="11" fillId="0" borderId="34" xfId="1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44" fontId="11" fillId="2" borderId="5" xfId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44" fontId="11" fillId="0" borderId="3" xfId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4" fontId="11" fillId="0" borderId="0" xfId="0" applyNumberFormat="1" applyFont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44" fontId="11" fillId="3" borderId="2" xfId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0" xfId="0" applyFont="1" applyFill="1" applyAlignment="1">
      <alignment vertical="center"/>
    </xf>
    <xf numFmtId="44" fontId="11" fillId="3" borderId="7" xfId="0" applyNumberFormat="1" applyFont="1" applyFill="1" applyBorder="1" applyAlignment="1">
      <alignment horizontal="center" vertical="center"/>
    </xf>
    <xf numFmtId="44" fontId="11" fillId="3" borderId="7" xfId="1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44" fontId="11" fillId="3" borderId="20" xfId="1" applyFont="1" applyFill="1" applyBorder="1" applyAlignment="1">
      <alignment horizontal="center" vertical="center"/>
    </xf>
    <xf numFmtId="44" fontId="11" fillId="0" borderId="2" xfId="1" applyFont="1" applyBorder="1" applyAlignment="1">
      <alignment horizontal="center" vertical="center"/>
    </xf>
    <xf numFmtId="44" fontId="11" fillId="0" borderId="5" xfId="1" applyFont="1" applyFill="1" applyBorder="1" applyAlignment="1">
      <alignment horizontal="center" vertical="center"/>
    </xf>
    <xf numFmtId="44" fontId="11" fillId="0" borderId="7" xfId="1" applyFont="1" applyBorder="1" applyAlignment="1">
      <alignment horizontal="center" vertical="center"/>
    </xf>
    <xf numFmtId="10" fontId="11" fillId="0" borderId="29" xfId="0" applyNumberFormat="1" applyFont="1" applyBorder="1" applyAlignment="1">
      <alignment horizontal="center" vertical="center"/>
    </xf>
    <xf numFmtId="44" fontId="11" fillId="0" borderId="32" xfId="0" applyNumberFormat="1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44" fontId="11" fillId="0" borderId="31" xfId="1" applyFont="1" applyBorder="1" applyAlignment="1">
      <alignment vertical="center"/>
    </xf>
    <xf numFmtId="0" fontId="11" fillId="0" borderId="32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32" xfId="0" applyFont="1" applyBorder="1" applyAlignment="1">
      <alignment vertical="center"/>
    </xf>
    <xf numFmtId="0" fontId="11" fillId="0" borderId="31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44" fontId="13" fillId="0" borderId="0" xfId="1" applyFont="1" applyAlignment="1">
      <alignment horizontal="center" vertical="center"/>
    </xf>
    <xf numFmtId="44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/>
    </xf>
    <xf numFmtId="44" fontId="14" fillId="0" borderId="0" xfId="1" applyFont="1" applyAlignment="1">
      <alignment horizontal="center" vertical="center"/>
    </xf>
    <xf numFmtId="44" fontId="14" fillId="0" borderId="0" xfId="1" applyFont="1" applyAlignment="1">
      <alignment vertical="center"/>
    </xf>
    <xf numFmtId="44" fontId="0" fillId="0" borderId="37" xfId="0" applyNumberFormat="1" applyBorder="1" applyAlignment="1">
      <alignment vertical="center" wrapText="1"/>
    </xf>
    <xf numFmtId="0" fontId="14" fillId="0" borderId="6" xfId="0" applyFont="1" applyBorder="1" applyAlignment="1">
      <alignment horizontal="center" vertical="center"/>
    </xf>
    <xf numFmtId="44" fontId="14" fillId="3" borderId="7" xfId="0" applyNumberFormat="1" applyFont="1" applyFill="1" applyBorder="1" applyAlignment="1">
      <alignment horizontal="center" vertical="center"/>
    </xf>
    <xf numFmtId="44" fontId="14" fillId="3" borderId="7" xfId="1" applyFont="1" applyFill="1" applyBorder="1" applyAlignment="1">
      <alignment horizontal="center" vertical="center"/>
    </xf>
    <xf numFmtId="166" fontId="1" fillId="3" borderId="0" xfId="0" applyNumberFormat="1" applyFont="1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10" fontId="0" fillId="3" borderId="0" xfId="0" applyNumberFormat="1" applyFill="1"/>
    <xf numFmtId="0" fontId="1" fillId="9" borderId="37" xfId="0" applyFont="1" applyFill="1" applyBorder="1" applyAlignment="1">
      <alignment horizontal="center" vertical="center" wrapText="1"/>
    </xf>
    <xf numFmtId="165" fontId="11" fillId="3" borderId="29" xfId="0" applyNumberFormat="1" applyFont="1" applyFill="1" applyBorder="1" applyAlignment="1">
      <alignment horizontal="center" vertical="center"/>
    </xf>
    <xf numFmtId="9" fontId="14" fillId="0" borderId="0" xfId="2" applyFont="1" applyAlignment="1">
      <alignment vertical="center" wrapText="1"/>
    </xf>
    <xf numFmtId="44" fontId="11" fillId="3" borderId="3" xfId="1" applyFont="1" applyFill="1" applyBorder="1" applyAlignment="1">
      <alignment horizontal="center" vertical="center"/>
    </xf>
    <xf numFmtId="44" fontId="11" fillId="3" borderId="5" xfId="1" applyFont="1" applyFill="1" applyBorder="1" applyAlignment="1">
      <alignment horizontal="center" vertical="center"/>
    </xf>
    <xf numFmtId="165" fontId="11" fillId="0" borderId="39" xfId="2" applyNumberFormat="1" applyFont="1" applyFill="1" applyBorder="1" applyAlignment="1">
      <alignment horizontal="center" vertical="center"/>
    </xf>
    <xf numFmtId="165" fontId="11" fillId="3" borderId="38" xfId="0" applyNumberFormat="1" applyFont="1" applyFill="1" applyBorder="1" applyAlignment="1">
      <alignment horizontal="center" vertical="center"/>
    </xf>
    <xf numFmtId="165" fontId="11" fillId="3" borderId="45" xfId="2" applyNumberFormat="1" applyFont="1" applyFill="1" applyBorder="1" applyAlignment="1">
      <alignment horizontal="center" vertical="center"/>
    </xf>
    <xf numFmtId="165" fontId="11" fillId="3" borderId="39" xfId="0" applyNumberFormat="1" applyFont="1" applyFill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3" borderId="36" xfId="0" applyFont="1" applyFill="1" applyBorder="1" applyAlignment="1">
      <alignment horizontal="center" vertical="center"/>
    </xf>
    <xf numFmtId="0" fontId="11" fillId="3" borderId="36" xfId="0" applyFont="1" applyFill="1" applyBorder="1" applyAlignment="1">
      <alignment horizontal="center" vertical="center"/>
    </xf>
    <xf numFmtId="0" fontId="1" fillId="9" borderId="48" xfId="0" applyFont="1" applyFill="1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14" fillId="3" borderId="0" xfId="0" applyFont="1" applyFill="1" applyAlignment="1">
      <alignment vertical="center"/>
    </xf>
    <xf numFmtId="44" fontId="14" fillId="3" borderId="0" xfId="0" applyNumberFormat="1" applyFont="1" applyFill="1" applyAlignment="1">
      <alignment vertical="center"/>
    </xf>
    <xf numFmtId="0" fontId="14" fillId="3" borderId="0" xfId="0" applyFont="1" applyFill="1"/>
    <xf numFmtId="0" fontId="4" fillId="3" borderId="0" xfId="0" applyFont="1" applyFill="1" applyAlignment="1">
      <alignment horizontal="left" vertical="center"/>
    </xf>
    <xf numFmtId="0" fontId="0" fillId="3" borderId="54" xfId="0" applyFill="1" applyBorder="1" applyAlignment="1">
      <alignment horizontal="center"/>
    </xf>
    <xf numFmtId="1" fontId="0" fillId="3" borderId="54" xfId="0" applyNumberFormat="1" applyFill="1" applyBorder="1" applyAlignment="1">
      <alignment horizontal="center"/>
    </xf>
    <xf numFmtId="1" fontId="16" fillId="3" borderId="54" xfId="0" applyNumberFormat="1" applyFont="1" applyFill="1" applyBorder="1" applyAlignment="1">
      <alignment horizontal="center"/>
    </xf>
    <xf numFmtId="0" fontId="0" fillId="0" borderId="54" xfId="0" applyBorder="1" applyAlignment="1">
      <alignment horizontal="center" vertical="center"/>
    </xf>
    <xf numFmtId="166" fontId="12" fillId="5" borderId="54" xfId="0" applyNumberFormat="1" applyFont="1" applyFill="1" applyBorder="1" applyAlignment="1">
      <alignment horizontal="center" vertical="center"/>
    </xf>
    <xf numFmtId="166" fontId="0" fillId="0" borderId="54" xfId="0" applyNumberForma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/>
    </xf>
    <xf numFmtId="165" fontId="14" fillId="3" borderId="60" xfId="2" applyNumberFormat="1" applyFont="1" applyFill="1" applyBorder="1" applyAlignment="1">
      <alignment horizontal="center" vertical="center"/>
    </xf>
    <xf numFmtId="44" fontId="14" fillId="3" borderId="61" xfId="1" applyFont="1" applyFill="1" applyBorder="1" applyAlignment="1">
      <alignment horizontal="center" vertical="center"/>
    </xf>
    <xf numFmtId="165" fontId="11" fillId="0" borderId="29" xfId="2" applyNumberFormat="1" applyFont="1" applyBorder="1" applyAlignment="1">
      <alignment horizontal="center" vertical="center"/>
    </xf>
    <xf numFmtId="44" fontId="14" fillId="0" borderId="46" xfId="1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44" fontId="14" fillId="3" borderId="62" xfId="0" applyNumberFormat="1" applyFont="1" applyFill="1" applyBorder="1" applyAlignment="1">
      <alignment horizontal="center" vertical="center"/>
    </xf>
    <xf numFmtId="44" fontId="14" fillId="3" borderId="62" xfId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/>
    </xf>
    <xf numFmtId="44" fontId="11" fillId="0" borderId="7" xfId="1" applyFont="1" applyFill="1" applyBorder="1" applyAlignment="1">
      <alignment horizontal="center" vertical="center"/>
    </xf>
    <xf numFmtId="44" fontId="11" fillId="0" borderId="8" xfId="1" applyFont="1" applyFill="1" applyBorder="1" applyAlignment="1">
      <alignment horizontal="center" vertical="center"/>
    </xf>
    <xf numFmtId="44" fontId="11" fillId="0" borderId="10" xfId="1" applyFont="1" applyBorder="1" applyAlignment="1">
      <alignment vertical="center"/>
    </xf>
    <xf numFmtId="44" fontId="11" fillId="3" borderId="59" xfId="1" applyFont="1" applyFill="1" applyBorder="1" applyAlignment="1">
      <alignment horizontal="center" vertical="center"/>
    </xf>
    <xf numFmtId="0" fontId="11" fillId="3" borderId="58" xfId="0" applyFont="1" applyFill="1" applyBorder="1" applyAlignment="1">
      <alignment horizontal="center" vertical="center"/>
    </xf>
    <xf numFmtId="0" fontId="11" fillId="3" borderId="57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44" fontId="11" fillId="3" borderId="62" xfId="1" applyFont="1" applyFill="1" applyBorder="1" applyAlignment="1">
      <alignment horizontal="center" vertical="center"/>
    </xf>
    <xf numFmtId="0" fontId="11" fillId="3" borderId="61" xfId="0" applyFont="1" applyFill="1" applyBorder="1" applyAlignment="1">
      <alignment horizontal="center" vertical="center"/>
    </xf>
    <xf numFmtId="44" fontId="11" fillId="0" borderId="54" xfId="1" applyFont="1" applyBorder="1" applyAlignment="1">
      <alignment horizontal="center" vertical="center"/>
    </xf>
    <xf numFmtId="165" fontId="11" fillId="0" borderId="63" xfId="2" applyNumberFormat="1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44" fontId="11" fillId="3" borderId="64" xfId="1" applyFont="1" applyFill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4" fontId="11" fillId="0" borderId="9" xfId="0" applyNumberFormat="1" applyFont="1" applyBorder="1" applyAlignment="1">
      <alignment horizontal="center" vertical="center"/>
    </xf>
    <xf numFmtId="44" fontId="11" fillId="0" borderId="10" xfId="0" applyNumberFormat="1" applyFont="1" applyBorder="1" applyAlignment="1">
      <alignment horizontal="center" vertical="center"/>
    </xf>
    <xf numFmtId="44" fontId="11" fillId="0" borderId="11" xfId="0" applyNumberFormat="1" applyFont="1" applyBorder="1" applyAlignment="1">
      <alignment horizontal="center" vertical="center"/>
    </xf>
    <xf numFmtId="44" fontId="31" fillId="17" borderId="0" xfId="0" applyNumberFormat="1" applyFont="1" applyFill="1" applyAlignment="1">
      <alignment vertical="center"/>
    </xf>
    <xf numFmtId="10" fontId="0" fillId="0" borderId="47" xfId="0" applyNumberForma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44" fontId="32" fillId="3" borderId="0" xfId="0" applyNumberFormat="1" applyFont="1" applyFill="1" applyAlignment="1">
      <alignment vertical="center"/>
    </xf>
    <xf numFmtId="0" fontId="11" fillId="18" borderId="15" xfId="0" applyFont="1" applyFill="1" applyBorder="1" applyAlignment="1">
      <alignment vertical="center" wrapText="1"/>
    </xf>
    <xf numFmtId="0" fontId="11" fillId="18" borderId="36" xfId="0" applyFont="1" applyFill="1" applyBorder="1" applyAlignment="1">
      <alignment vertical="center" wrapText="1"/>
    </xf>
    <xf numFmtId="164" fontId="0" fillId="0" borderId="54" xfId="0" applyNumberFormat="1" applyBorder="1" applyAlignment="1">
      <alignment horizontal="center" vertical="center"/>
    </xf>
    <xf numFmtId="0" fontId="1" fillId="9" borderId="65" xfId="0" applyFont="1" applyFill="1" applyBorder="1" applyAlignment="1">
      <alignment horizontal="center" vertical="center" wrapText="1"/>
    </xf>
    <xf numFmtId="10" fontId="0" fillId="0" borderId="54" xfId="0" applyNumberFormat="1" applyBorder="1" applyAlignment="1">
      <alignment horizontal="center" vertical="center"/>
    </xf>
    <xf numFmtId="44" fontId="15" fillId="3" borderId="0" xfId="0" applyNumberFormat="1" applyFont="1" applyFill="1" applyAlignment="1">
      <alignment horizontal="center" vertical="center" wrapText="1"/>
    </xf>
    <xf numFmtId="44" fontId="11" fillId="2" borderId="54" xfId="1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 vertical="center" wrapText="1"/>
    </xf>
    <xf numFmtId="44" fontId="15" fillId="2" borderId="54" xfId="0" applyNumberFormat="1" applyFont="1" applyFill="1" applyBorder="1" applyAlignment="1">
      <alignment horizontal="center" vertical="center" wrapText="1"/>
    </xf>
    <xf numFmtId="165" fontId="15" fillId="2" borderId="54" xfId="0" applyNumberFormat="1" applyFont="1" applyFill="1" applyBorder="1" applyAlignment="1">
      <alignment horizontal="center" vertical="center" wrapText="1"/>
    </xf>
    <xf numFmtId="0" fontId="15" fillId="2" borderId="54" xfId="0" applyFont="1" applyFill="1" applyBorder="1" applyAlignment="1">
      <alignment horizontal="center" vertical="center"/>
    </xf>
    <xf numFmtId="0" fontId="5" fillId="4" borderId="54" xfId="0" applyFont="1" applyFill="1" applyBorder="1" applyAlignment="1">
      <alignment horizontal="center" vertical="center" wrapText="1"/>
    </xf>
    <xf numFmtId="44" fontId="0" fillId="2" borderId="54" xfId="1" applyFont="1" applyFill="1" applyBorder="1" applyAlignment="1">
      <alignment horizontal="center" vertical="center"/>
    </xf>
    <xf numFmtId="44" fontId="0" fillId="2" borderId="54" xfId="0" applyNumberFormat="1" applyFill="1" applyBorder="1" applyAlignment="1">
      <alignment horizontal="center" vertical="center"/>
    </xf>
    <xf numFmtId="1" fontId="0" fillId="6" borderId="54" xfId="0" applyNumberFormat="1" applyFill="1" applyBorder="1" applyAlignment="1">
      <alignment horizontal="center" vertical="center"/>
    </xf>
    <xf numFmtId="166" fontId="5" fillId="4" borderId="54" xfId="0" applyNumberFormat="1" applyFont="1" applyFill="1" applyBorder="1" applyAlignment="1">
      <alignment horizontal="center" vertical="center" wrapText="1"/>
    </xf>
    <xf numFmtId="8" fontId="0" fillId="2" borderId="54" xfId="1" applyNumberFormat="1" applyFont="1" applyFill="1" applyBorder="1" applyAlignment="1">
      <alignment horizontal="center" vertical="center"/>
    </xf>
    <xf numFmtId="166" fontId="0" fillId="2" borderId="54" xfId="1" applyNumberFormat="1" applyFont="1" applyFill="1" applyBorder="1" applyAlignment="1">
      <alignment horizontal="center" vertical="center"/>
    </xf>
    <xf numFmtId="0" fontId="6" fillId="4" borderId="54" xfId="0" applyFont="1" applyFill="1" applyBorder="1" applyAlignment="1">
      <alignment horizontal="center" vertical="center" wrapText="1"/>
    </xf>
    <xf numFmtId="0" fontId="7" fillId="3" borderId="54" xfId="0" applyFont="1" applyFill="1" applyBorder="1" applyAlignment="1">
      <alignment horizontal="center" vertical="center"/>
    </xf>
    <xf numFmtId="0" fontId="0" fillId="0" borderId="54" xfId="0" applyBorder="1" applyAlignment="1">
      <alignment horizontal="center"/>
    </xf>
    <xf numFmtId="0" fontId="16" fillId="0" borderId="54" xfId="3" applyFont="1" applyBorder="1" applyAlignment="1">
      <alignment horizontal="center"/>
    </xf>
    <xf numFmtId="1" fontId="16" fillId="0" borderId="54" xfId="2" applyNumberFormat="1" applyFont="1" applyFill="1" applyBorder="1" applyAlignment="1">
      <alignment horizontal="center"/>
    </xf>
    <xf numFmtId="10" fontId="7" fillId="0" borderId="54" xfId="0" applyNumberFormat="1" applyFont="1" applyBorder="1" applyAlignment="1">
      <alignment horizontal="center" vertical="center"/>
    </xf>
    <xf numFmtId="0" fontId="16" fillId="0" borderId="54" xfId="3" applyFont="1" applyBorder="1" applyAlignment="1">
      <alignment horizontal="center" vertical="center"/>
    </xf>
    <xf numFmtId="44" fontId="0" fillId="0" borderId="54" xfId="0" applyNumberFormat="1" applyBorder="1" applyAlignment="1">
      <alignment horizontal="left" vertical="center"/>
    </xf>
    <xf numFmtId="10" fontId="0" fillId="0" borderId="54" xfId="2" applyNumberFormat="1" applyFont="1" applyBorder="1" applyAlignment="1">
      <alignment horizontal="center" vertical="center"/>
    </xf>
    <xf numFmtId="44" fontId="33" fillId="9" borderId="54" xfId="0" applyNumberFormat="1" applyFont="1" applyFill="1" applyBorder="1" applyAlignment="1">
      <alignment horizontal="left" vertical="center" wrapText="1"/>
    </xf>
    <xf numFmtId="10" fontId="0" fillId="9" borderId="54" xfId="0" applyNumberFormat="1" applyFill="1" applyBorder="1" applyAlignment="1">
      <alignment horizontal="center" vertical="center"/>
    </xf>
    <xf numFmtId="44" fontId="0" fillId="0" borderId="54" xfId="0" applyNumberFormat="1" applyBorder="1" applyAlignment="1">
      <alignment vertical="center"/>
    </xf>
    <xf numFmtId="44" fontId="0" fillId="0" borderId="54" xfId="0" applyNumberFormat="1" applyBorder="1" applyAlignment="1">
      <alignment horizontal="left" vertical="center" wrapText="1"/>
    </xf>
    <xf numFmtId="0" fontId="4" fillId="0" borderId="13" xfId="0" applyFont="1" applyBorder="1" applyAlignment="1">
      <alignment horizontal="center" vertical="center"/>
    </xf>
    <xf numFmtId="164" fontId="0" fillId="0" borderId="37" xfId="0" applyNumberFormat="1" applyBorder="1" applyAlignment="1">
      <alignment horizontal="right" vertical="center" wrapText="1"/>
    </xf>
    <xf numFmtId="164" fontId="0" fillId="0" borderId="48" xfId="0" applyNumberFormat="1" applyBorder="1" applyAlignment="1">
      <alignment horizontal="right" vertical="center" wrapText="1"/>
    </xf>
    <xf numFmtId="44" fontId="31" fillId="0" borderId="0" xfId="0" applyNumberFormat="1" applyFont="1" applyAlignment="1">
      <alignment vertical="center"/>
    </xf>
    <xf numFmtId="43" fontId="11" fillId="0" borderId="0" xfId="0" applyNumberFormat="1" applyFont="1" applyAlignment="1">
      <alignment vertical="center"/>
    </xf>
    <xf numFmtId="165" fontId="11" fillId="2" borderId="67" xfId="0" applyNumberFormat="1" applyFont="1" applyFill="1" applyBorder="1" applyAlignment="1">
      <alignment horizontal="center" vertical="center"/>
    </xf>
    <xf numFmtId="165" fontId="11" fillId="2" borderId="72" xfId="0" applyNumberFormat="1" applyFont="1" applyFill="1" applyBorder="1" applyAlignment="1">
      <alignment horizontal="center" vertical="center"/>
    </xf>
    <xf numFmtId="44" fontId="11" fillId="2" borderId="69" xfId="1" applyFont="1" applyFill="1" applyBorder="1" applyAlignment="1">
      <alignment horizontal="center" vertical="center"/>
    </xf>
    <xf numFmtId="0" fontId="11" fillId="2" borderId="68" xfId="0" applyFont="1" applyFill="1" applyBorder="1" applyAlignment="1">
      <alignment horizontal="center" vertical="center"/>
    </xf>
    <xf numFmtId="44" fontId="11" fillId="2" borderId="73" xfId="1" applyFont="1" applyFill="1" applyBorder="1" applyAlignment="1">
      <alignment horizontal="center" vertical="center"/>
    </xf>
    <xf numFmtId="0" fontId="11" fillId="2" borderId="69" xfId="0" applyFont="1" applyFill="1" applyBorder="1" applyAlignment="1">
      <alignment horizontal="center" vertical="center"/>
    </xf>
    <xf numFmtId="165" fontId="11" fillId="0" borderId="67" xfId="2" applyNumberFormat="1" applyFont="1" applyFill="1" applyBorder="1" applyAlignment="1">
      <alignment horizontal="center" vertical="center"/>
    </xf>
    <xf numFmtId="165" fontId="11" fillId="3" borderId="67" xfId="0" applyNumberFormat="1" applyFont="1" applyFill="1" applyBorder="1" applyAlignment="1">
      <alignment horizontal="center" vertical="center"/>
    </xf>
    <xf numFmtId="0" fontId="11" fillId="3" borderId="68" xfId="0" applyFont="1" applyFill="1" applyBorder="1" applyAlignment="1">
      <alignment horizontal="center" vertical="center"/>
    </xf>
    <xf numFmtId="44" fontId="11" fillId="3" borderId="73" xfId="1" applyFont="1" applyFill="1" applyBorder="1" applyAlignment="1">
      <alignment horizontal="center" vertical="center"/>
    </xf>
    <xf numFmtId="0" fontId="11" fillId="3" borderId="69" xfId="0" applyFont="1" applyFill="1" applyBorder="1" applyAlignment="1">
      <alignment horizontal="center" vertical="center"/>
    </xf>
    <xf numFmtId="0" fontId="0" fillId="0" borderId="73" xfId="0" applyBorder="1" applyAlignment="1">
      <alignment horizontal="center"/>
    </xf>
    <xf numFmtId="0" fontId="16" fillId="0" borderId="73" xfId="3" applyFont="1" applyBorder="1" applyAlignment="1">
      <alignment horizontal="center"/>
    </xf>
    <xf numFmtId="1" fontId="16" fillId="3" borderId="73" xfId="0" applyNumberFormat="1" applyFont="1" applyFill="1" applyBorder="1" applyAlignment="1">
      <alignment horizontal="center"/>
    </xf>
    <xf numFmtId="0" fontId="0" fillId="3" borderId="73" xfId="0" applyFill="1" applyBorder="1" applyAlignment="1">
      <alignment horizontal="center"/>
    </xf>
    <xf numFmtId="166" fontId="12" fillId="5" borderId="73" xfId="0" applyNumberFormat="1" applyFont="1" applyFill="1" applyBorder="1" applyAlignment="1">
      <alignment horizontal="center" vertical="center"/>
    </xf>
    <xf numFmtId="166" fontId="0" fillId="0" borderId="73" xfId="0" applyNumberFormat="1" applyBorder="1" applyAlignment="1">
      <alignment horizontal="center" vertical="center"/>
    </xf>
    <xf numFmtId="44" fontId="11" fillId="0" borderId="54" xfId="1" applyFont="1" applyFill="1" applyBorder="1" applyAlignment="1">
      <alignment horizontal="center" vertical="center"/>
    </xf>
    <xf numFmtId="165" fontId="11" fillId="3" borderId="4" xfId="2" applyNumberFormat="1" applyFont="1" applyFill="1" applyBorder="1" applyAlignment="1">
      <alignment horizontal="center" vertical="center"/>
    </xf>
    <xf numFmtId="165" fontId="11" fillId="3" borderId="6" xfId="2" applyNumberFormat="1" applyFont="1" applyFill="1" applyBorder="1" applyAlignment="1">
      <alignment horizontal="center" vertical="center"/>
    </xf>
    <xf numFmtId="44" fontId="14" fillId="0" borderId="0" xfId="1" applyFont="1" applyFill="1" applyAlignment="1">
      <alignment horizontal="center"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4" fontId="11" fillId="0" borderId="2" xfId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44" fontId="11" fillId="0" borderId="0" xfId="0" applyNumberFormat="1" applyFont="1" applyFill="1" applyAlignment="1">
      <alignment vertical="center"/>
    </xf>
    <xf numFmtId="44" fontId="31" fillId="0" borderId="0" xfId="0" applyNumberFormat="1" applyFont="1" applyFill="1" applyAlignment="1">
      <alignment vertical="center"/>
    </xf>
    <xf numFmtId="0" fontId="11" fillId="0" borderId="0" xfId="0" applyFont="1" applyFill="1"/>
    <xf numFmtId="1" fontId="14" fillId="2" borderId="17" xfId="0" applyNumberFormat="1" applyFont="1" applyFill="1" applyBorder="1" applyAlignment="1">
      <alignment horizontal="center" vertical="center"/>
    </xf>
    <xf numFmtId="1" fontId="14" fillId="2" borderId="66" xfId="0" applyNumberFormat="1" applyFont="1" applyFill="1" applyBorder="1" applyAlignment="1">
      <alignment horizontal="center" vertical="center"/>
    </xf>
    <xf numFmtId="1" fontId="14" fillId="2" borderId="21" xfId="0" applyNumberFormat="1" applyFont="1" applyFill="1" applyBorder="1" applyAlignment="1">
      <alignment horizontal="center" vertical="center"/>
    </xf>
    <xf numFmtId="1" fontId="14" fillId="2" borderId="25" xfId="0" applyNumberFormat="1" applyFont="1" applyFill="1" applyBorder="1" applyAlignment="1">
      <alignment horizontal="center" vertical="center"/>
    </xf>
    <xf numFmtId="1" fontId="14" fillId="2" borderId="31" xfId="0" applyNumberFormat="1" applyFont="1" applyFill="1" applyBorder="1" applyAlignment="1">
      <alignment horizontal="center" vertical="center"/>
    </xf>
    <xf numFmtId="1" fontId="14" fillId="2" borderId="32" xfId="0" applyNumberFormat="1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66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center" vertical="center"/>
    </xf>
    <xf numFmtId="0" fontId="14" fillId="2" borderId="31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165" fontId="11" fillId="3" borderId="22" xfId="0" applyNumberFormat="1" applyFont="1" applyFill="1" applyBorder="1" applyAlignment="1">
      <alignment horizontal="center" vertical="center"/>
    </xf>
    <xf numFmtId="165" fontId="11" fillId="3" borderId="16" xfId="0" applyNumberFormat="1" applyFont="1" applyFill="1" applyBorder="1" applyAlignment="1">
      <alignment horizontal="center" vertical="center"/>
    </xf>
    <xf numFmtId="165" fontId="11" fillId="3" borderId="24" xfId="0" applyNumberFormat="1" applyFont="1" applyFill="1" applyBorder="1" applyAlignment="1">
      <alignment horizontal="center" vertical="center"/>
    </xf>
    <xf numFmtId="165" fontId="11" fillId="2" borderId="40" xfId="0" applyNumberFormat="1" applyFont="1" applyFill="1" applyBorder="1" applyAlignment="1">
      <alignment horizontal="center" vertical="center"/>
    </xf>
    <xf numFmtId="165" fontId="11" fillId="2" borderId="41" xfId="0" applyNumberFormat="1" applyFont="1" applyFill="1" applyBorder="1" applyAlignment="1">
      <alignment horizontal="center" vertical="center"/>
    </xf>
    <xf numFmtId="44" fontId="11" fillId="2" borderId="3" xfId="1" applyFont="1" applyFill="1" applyBorder="1" applyAlignment="1">
      <alignment horizontal="center" vertical="center"/>
    </xf>
    <xf numFmtId="44" fontId="11" fillId="2" borderId="8" xfId="1" applyFont="1" applyFill="1" applyBorder="1" applyAlignment="1">
      <alignment horizontal="center" vertical="center"/>
    </xf>
    <xf numFmtId="165" fontId="11" fillId="2" borderId="42" xfId="0" applyNumberFormat="1" applyFont="1" applyFill="1" applyBorder="1" applyAlignment="1">
      <alignment horizontal="center" vertical="center"/>
    </xf>
    <xf numFmtId="165" fontId="11" fillId="2" borderId="43" xfId="0" applyNumberFormat="1" applyFont="1" applyFill="1" applyBorder="1" applyAlignment="1">
      <alignment horizontal="center" vertical="center"/>
    </xf>
    <xf numFmtId="165" fontId="11" fillId="3" borderId="12" xfId="0" applyNumberFormat="1" applyFont="1" applyFill="1" applyBorder="1" applyAlignment="1">
      <alignment horizontal="center" vertical="center"/>
    </xf>
    <xf numFmtId="165" fontId="11" fillId="3" borderId="13" xfId="0" applyNumberFormat="1" applyFont="1" applyFill="1" applyBorder="1" applyAlignment="1">
      <alignment horizontal="center" vertical="center"/>
    </xf>
    <xf numFmtId="165" fontId="11" fillId="3" borderId="14" xfId="0" applyNumberFormat="1" applyFont="1" applyFill="1" applyBorder="1" applyAlignment="1">
      <alignment horizontal="center" vertical="center"/>
    </xf>
    <xf numFmtId="0" fontId="14" fillId="3" borderId="24" xfId="5" applyFont="1" applyFill="1" applyBorder="1" applyAlignment="1">
      <alignment horizontal="left" vertical="center" wrapText="1" indent="1"/>
    </xf>
    <xf numFmtId="0" fontId="14" fillId="3" borderId="26" xfId="5" applyFont="1" applyFill="1" applyBorder="1" applyAlignment="1">
      <alignment horizontal="left" vertical="center" wrapText="1" indent="1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4" fillId="3" borderId="60" xfId="6" applyFont="1" applyFill="1" applyBorder="1" applyAlignment="1">
      <alignment horizontal="left" vertical="center" wrapText="1" indent="1"/>
    </xf>
    <xf numFmtId="0" fontId="14" fillId="3" borderId="61" xfId="6" applyFont="1" applyFill="1" applyBorder="1" applyAlignment="1">
      <alignment horizontal="left" vertical="center" wrapText="1" indent="1"/>
    </xf>
    <xf numFmtId="0" fontId="14" fillId="3" borderId="6" xfId="5" applyFont="1" applyFill="1" applyBorder="1" applyAlignment="1">
      <alignment horizontal="left" vertical="center" wrapText="1" indent="1"/>
    </xf>
    <xf numFmtId="0" fontId="14" fillId="3" borderId="8" xfId="5" applyFont="1" applyFill="1" applyBorder="1" applyAlignment="1">
      <alignment horizontal="left" vertical="center" wrapText="1" indent="1"/>
    </xf>
    <xf numFmtId="0" fontId="14" fillId="3" borderId="23" xfId="5" applyFont="1" applyFill="1" applyBorder="1" applyAlignment="1">
      <alignment horizontal="left" vertical="center" wrapText="1" indent="1"/>
    </xf>
    <xf numFmtId="0" fontId="14" fillId="3" borderId="74" xfId="5" applyFont="1" applyFill="1" applyBorder="1" applyAlignment="1">
      <alignment horizontal="left" vertical="center" wrapText="1" indent="1"/>
    </xf>
    <xf numFmtId="0" fontId="14" fillId="3" borderId="23" xfId="6" applyFont="1" applyFill="1" applyBorder="1" applyAlignment="1">
      <alignment horizontal="left" vertical="center" wrapText="1" indent="1"/>
    </xf>
    <xf numFmtId="0" fontId="14" fillId="3" borderId="74" xfId="6" applyFont="1" applyFill="1" applyBorder="1" applyAlignment="1">
      <alignment horizontal="left" vertical="center" wrapText="1" inden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165" fontId="11" fillId="2" borderId="44" xfId="0" applyNumberFormat="1" applyFont="1" applyFill="1" applyBorder="1" applyAlignment="1">
      <alignment horizontal="center" vertical="center"/>
    </xf>
    <xf numFmtId="165" fontId="11" fillId="2" borderId="71" xfId="0" applyNumberFormat="1" applyFont="1" applyFill="1" applyBorder="1" applyAlignment="1">
      <alignment horizontal="center" vertical="center"/>
    </xf>
    <xf numFmtId="0" fontId="14" fillId="2" borderId="4" xfId="5" applyFont="1" applyFill="1" applyBorder="1" applyAlignment="1">
      <alignment horizontal="left" vertical="center" wrapText="1" indent="1"/>
    </xf>
    <xf numFmtId="0" fontId="14" fillId="2" borderId="5" xfId="5" applyFont="1" applyFill="1" applyBorder="1" applyAlignment="1">
      <alignment horizontal="left" vertical="center" wrapText="1" indent="1"/>
    </xf>
    <xf numFmtId="0" fontId="14" fillId="2" borderId="9" xfId="5" applyFont="1" applyFill="1" applyBorder="1" applyAlignment="1">
      <alignment horizontal="left" vertical="center" wrapText="1" indent="1"/>
    </xf>
    <xf numFmtId="0" fontId="14" fillId="2" borderId="11" xfId="5" applyFont="1" applyFill="1" applyBorder="1" applyAlignment="1">
      <alignment horizontal="left" vertical="center" wrapText="1" indent="1"/>
    </xf>
    <xf numFmtId="0" fontId="11" fillId="2" borderId="16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4" fillId="2" borderId="1" xfId="5" applyFont="1" applyFill="1" applyBorder="1" applyAlignment="1">
      <alignment horizontal="left" vertical="center" wrapText="1" indent="1"/>
    </xf>
    <xf numFmtId="0" fontId="14" fillId="2" borderId="3" xfId="5" applyFont="1" applyFill="1" applyBorder="1" applyAlignment="1">
      <alignment horizontal="left" vertical="center" wrapText="1" indent="1"/>
    </xf>
    <xf numFmtId="0" fontId="14" fillId="2" borderId="68" xfId="5" applyFont="1" applyFill="1" applyBorder="1" applyAlignment="1">
      <alignment horizontal="left" vertical="center" wrapText="1" indent="1"/>
    </xf>
    <xf numFmtId="0" fontId="14" fillId="2" borderId="69" xfId="5" applyFont="1" applyFill="1" applyBorder="1" applyAlignment="1">
      <alignment horizontal="left" vertical="center" wrapText="1" indent="1"/>
    </xf>
    <xf numFmtId="0" fontId="11" fillId="2" borderId="27" xfId="0" applyFont="1" applyFill="1" applyBorder="1" applyAlignment="1">
      <alignment horizontal="center" vertical="center"/>
    </xf>
    <xf numFmtId="0" fontId="11" fillId="2" borderId="70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4" fillId="3" borderId="22" xfId="5" applyFont="1" applyFill="1" applyBorder="1" applyAlignment="1">
      <alignment horizontal="left" vertical="center" wrapText="1" indent="1"/>
    </xf>
    <xf numFmtId="0" fontId="14" fillId="3" borderId="28" xfId="5" applyFont="1" applyFill="1" applyBorder="1" applyAlignment="1">
      <alignment horizontal="left" vertical="center" wrapText="1" indent="1"/>
    </xf>
    <xf numFmtId="0" fontId="14" fillId="0" borderId="1" xfId="6" applyFont="1" applyFill="1" applyBorder="1" applyAlignment="1">
      <alignment horizontal="left" vertical="center" wrapText="1" indent="1"/>
    </xf>
    <xf numFmtId="0" fontId="14" fillId="0" borderId="3" xfId="6" applyFont="1" applyFill="1" applyBorder="1" applyAlignment="1">
      <alignment horizontal="left" vertical="center" wrapText="1" indent="1"/>
    </xf>
    <xf numFmtId="0" fontId="14" fillId="3" borderId="25" xfId="5" applyFont="1" applyFill="1" applyBorder="1" applyAlignment="1">
      <alignment horizontal="left" vertical="center" wrapText="1" indent="1"/>
    </xf>
    <xf numFmtId="0" fontId="14" fillId="3" borderId="32" xfId="5" applyFont="1" applyFill="1" applyBorder="1" applyAlignment="1">
      <alignment horizontal="left" vertical="center" wrapText="1" inden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4" fillId="3" borderId="1" xfId="5" applyFont="1" applyFill="1" applyBorder="1" applyAlignment="1">
      <alignment horizontal="left" vertical="center" wrapText="1" indent="1"/>
    </xf>
    <xf numFmtId="0" fontId="14" fillId="3" borderId="15" xfId="5" applyFont="1" applyFill="1" applyBorder="1" applyAlignment="1">
      <alignment horizontal="left" vertical="center" wrapText="1" indent="1"/>
    </xf>
    <xf numFmtId="0" fontId="14" fillId="3" borderId="4" xfId="5" applyFont="1" applyFill="1" applyBorder="1" applyAlignment="1">
      <alignment horizontal="left" vertical="center" wrapText="1" indent="1"/>
    </xf>
    <xf numFmtId="0" fontId="14" fillId="3" borderId="75" xfId="5" applyFont="1" applyFill="1" applyBorder="1" applyAlignment="1">
      <alignment horizontal="left" vertical="center" wrapText="1" indent="1"/>
    </xf>
    <xf numFmtId="0" fontId="11" fillId="0" borderId="7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4" fillId="3" borderId="6" xfId="6" applyFont="1" applyFill="1" applyBorder="1" applyAlignment="1">
      <alignment horizontal="left" vertical="center" wrapText="1" indent="1"/>
    </xf>
    <xf numFmtId="0" fontId="14" fillId="3" borderId="8" xfId="6" applyFont="1" applyFill="1" applyBorder="1" applyAlignment="1">
      <alignment horizontal="left" vertical="center" wrapText="1" indent="1"/>
    </xf>
  </cellXfs>
  <cellStyles count="1912">
    <cellStyle name="_x000a_shell=progma" xfId="134" xr:uid="{00000000-0005-0000-0000-000000000000}"/>
    <cellStyle name="Bom" xfId="5" builtinId="26"/>
    <cellStyle name="Calculation 2" xfId="135" xr:uid="{00000000-0005-0000-0000-000002000000}"/>
    <cellStyle name="Cálculo 2" xfId="136" xr:uid="{00000000-0005-0000-0000-000003000000}"/>
    <cellStyle name="Checksum" xfId="137" xr:uid="{00000000-0005-0000-0000-000004000000}"/>
    <cellStyle name="Column label" xfId="126" xr:uid="{00000000-0005-0000-0000-000005000000}"/>
    <cellStyle name="Column label (left aligned)" xfId="138" xr:uid="{00000000-0005-0000-0000-000006000000}"/>
    <cellStyle name="Column label (left aligned) 2" xfId="139" xr:uid="{00000000-0005-0000-0000-000007000000}"/>
    <cellStyle name="Column label (no wrap)" xfId="140" xr:uid="{00000000-0005-0000-0000-000008000000}"/>
    <cellStyle name="Column label (no wrap) 2" xfId="141" xr:uid="{00000000-0005-0000-0000-000009000000}"/>
    <cellStyle name="Column label (not bold)" xfId="142" xr:uid="{00000000-0005-0000-0000-00000A000000}"/>
    <cellStyle name="Column label (not bold) 2" xfId="143" xr:uid="{00000000-0005-0000-0000-00000B000000}"/>
    <cellStyle name="Column label 2" xfId="144" xr:uid="{00000000-0005-0000-0000-00000C000000}"/>
    <cellStyle name="Column label 3" xfId="145" xr:uid="{00000000-0005-0000-0000-00000D000000}"/>
    <cellStyle name="Comma 2" xfId="146" xr:uid="{00000000-0005-0000-0000-00000E000000}"/>
    <cellStyle name="Currency (0dp)" xfId="147" xr:uid="{00000000-0005-0000-0000-00000F000000}"/>
    <cellStyle name="Currency (2dp)" xfId="148" xr:uid="{00000000-0005-0000-0000-000010000000}"/>
    <cellStyle name="Currency 2" xfId="149" xr:uid="{00000000-0005-0000-0000-000011000000}"/>
    <cellStyle name="Currency Dollar" xfId="150" xr:uid="{00000000-0005-0000-0000-000012000000}"/>
    <cellStyle name="Currency Dollar (2dp)" xfId="151" xr:uid="{00000000-0005-0000-0000-000013000000}"/>
    <cellStyle name="Currency EUR" xfId="152" xr:uid="{00000000-0005-0000-0000-000014000000}"/>
    <cellStyle name="Currency EUR (2dp)" xfId="153" xr:uid="{00000000-0005-0000-0000-000015000000}"/>
    <cellStyle name="Currency EUR (2dp) 2" xfId="154" xr:uid="{00000000-0005-0000-0000-000016000000}"/>
    <cellStyle name="Currency EUR 2" xfId="155" xr:uid="{00000000-0005-0000-0000-000017000000}"/>
    <cellStyle name="Currency EUR 3" xfId="156" xr:uid="{00000000-0005-0000-0000-000018000000}"/>
    <cellStyle name="Currency Euro" xfId="157" xr:uid="{00000000-0005-0000-0000-000019000000}"/>
    <cellStyle name="Currency Euro (2dp)" xfId="158" xr:uid="{00000000-0005-0000-0000-00001A000000}"/>
    <cellStyle name="Currency GBP" xfId="159" xr:uid="{00000000-0005-0000-0000-00001B000000}"/>
    <cellStyle name="Currency GBP (2dp)" xfId="160" xr:uid="{00000000-0005-0000-0000-00001C000000}"/>
    <cellStyle name="Currency GBP 2" xfId="161" xr:uid="{00000000-0005-0000-0000-00001D000000}"/>
    <cellStyle name="Currency GBP 3" xfId="162" xr:uid="{00000000-0005-0000-0000-00001E000000}"/>
    <cellStyle name="Currency Pound" xfId="163" xr:uid="{00000000-0005-0000-0000-00001F000000}"/>
    <cellStyle name="Currency Pound (2dp)" xfId="164" xr:uid="{00000000-0005-0000-0000-000020000000}"/>
    <cellStyle name="Currency USD" xfId="165" xr:uid="{00000000-0005-0000-0000-000021000000}"/>
    <cellStyle name="Currency USD (2dp)" xfId="166" xr:uid="{00000000-0005-0000-0000-000022000000}"/>
    <cellStyle name="Currency USD (2dp) 2" xfId="167" xr:uid="{00000000-0005-0000-0000-000023000000}"/>
    <cellStyle name="Currency USD 2" xfId="168" xr:uid="{00000000-0005-0000-0000-000024000000}"/>
    <cellStyle name="Currency USD 3" xfId="169" xr:uid="{00000000-0005-0000-0000-000025000000}"/>
    <cellStyle name="Date" xfId="170" xr:uid="{00000000-0005-0000-0000-000026000000}"/>
    <cellStyle name="Date (Month)" xfId="171" xr:uid="{00000000-0005-0000-0000-000027000000}"/>
    <cellStyle name="Date (Year)" xfId="172" xr:uid="{00000000-0005-0000-0000-000028000000}"/>
    <cellStyle name="H0" xfId="124" xr:uid="{00000000-0005-0000-0000-000029000000}"/>
    <cellStyle name="H0 2" xfId="173" xr:uid="{00000000-0005-0000-0000-00002A000000}"/>
    <cellStyle name="H1" xfId="174" xr:uid="{00000000-0005-0000-0000-00002B000000}"/>
    <cellStyle name="H1 2" xfId="175" xr:uid="{00000000-0005-0000-0000-00002C000000}"/>
    <cellStyle name="H2" xfId="176" xr:uid="{00000000-0005-0000-0000-00002D000000}"/>
    <cellStyle name="H2 2" xfId="177" xr:uid="{00000000-0005-0000-0000-00002E000000}"/>
    <cellStyle name="H3" xfId="178" xr:uid="{00000000-0005-0000-0000-00002F000000}"/>
    <cellStyle name="H3 2" xfId="179" xr:uid="{00000000-0005-0000-0000-000030000000}"/>
    <cellStyle name="H4" xfId="180" xr:uid="{00000000-0005-0000-0000-000031000000}"/>
    <cellStyle name="H4 2" xfId="181" xr:uid="{00000000-0005-0000-0000-000032000000}"/>
    <cellStyle name="Highlight" xfId="182" xr:uid="{00000000-0005-0000-0000-000033000000}"/>
    <cellStyle name="Highlight 2" xfId="183" xr:uid="{00000000-0005-0000-0000-000034000000}"/>
    <cellStyle name="Hiperlink" xfId="248" builtinId="8" hidden="1"/>
    <cellStyle name="Hiperlink" xfId="570" builtinId="8" hidden="1"/>
    <cellStyle name="Hiperlink" xfId="1143" builtinId="8" hidden="1"/>
    <cellStyle name="Hiperlink" xfId="1668" builtinId="8" hidden="1"/>
    <cellStyle name="Hiperlink" xfId="1601" builtinId="8" hidden="1"/>
    <cellStyle name="Hiperlink" xfId="954" builtinId="8" hidden="1"/>
    <cellStyle name="Hiperlink" xfId="1343" builtinId="8" hidden="1"/>
    <cellStyle name="Hiperlink" xfId="747" builtinId="8" hidden="1"/>
    <cellStyle name="Hiperlink" xfId="702" builtinId="8" hidden="1"/>
    <cellStyle name="Hiperlink" xfId="1121" builtinId="8" hidden="1"/>
    <cellStyle name="Hiperlink" xfId="1282" builtinId="8" hidden="1"/>
    <cellStyle name="Hiperlink" xfId="1903" builtinId="8" hidden="1"/>
    <cellStyle name="Hiperlink" xfId="1354" builtinId="8" hidden="1"/>
    <cellStyle name="Hiperlink" xfId="836" builtinId="8" hidden="1"/>
    <cellStyle name="Hiperlink" xfId="449" builtinId="8" hidden="1"/>
    <cellStyle name="Hiperlink" xfId="102" builtinId="8" hidden="1"/>
    <cellStyle name="Hiperlink" xfId="638" builtinId="8" hidden="1"/>
    <cellStyle name="Hiperlink" xfId="1119" builtinId="8" hidden="1"/>
    <cellStyle name="Hiperlink" xfId="1595" builtinId="8" hidden="1"/>
    <cellStyle name="Hiperlink" xfId="1662" builtinId="8" hidden="1"/>
    <cellStyle name="Hiperlink" xfId="1137" builtinId="8" hidden="1"/>
    <cellStyle name="Hiperlink" xfId="352" builtinId="8" hidden="1"/>
    <cellStyle name="Hiperlink" xfId="345" builtinId="8" hidden="1"/>
    <cellStyle name="Hiperlink" xfId="492" builtinId="8" hidden="1"/>
    <cellStyle name="Hiperlink" xfId="848" builtinId="8" hidden="1"/>
    <cellStyle name="Hiperlink" xfId="1439" builtinId="8" hidden="1"/>
    <cellStyle name="Hiperlink" xfId="1889" builtinId="8" hidden="1"/>
    <cellStyle name="Hiperlink" xfId="1361" builtinId="8" hidden="1"/>
    <cellStyle name="Hiperlink" xfId="18" builtinId="8" hidden="1"/>
    <cellStyle name="Hiperlink" xfId="76" builtinId="8" hidden="1"/>
    <cellStyle name="Hiperlink" xfId="621" builtinId="8" hidden="1"/>
    <cellStyle name="Hiperlink" xfId="976" builtinId="8" hidden="1"/>
    <cellStyle name="Hiperlink" xfId="1294" builtinId="8" hidden="1"/>
    <cellStyle name="Hiperlink" xfId="468" builtinId="8" hidden="1"/>
    <cellStyle name="Hiperlink" xfId="878" builtinId="8" hidden="1"/>
    <cellStyle name="Hiperlink" xfId="535" builtinId="8" hidden="1"/>
    <cellStyle name="Hiperlink" xfId="996" builtinId="8" hidden="1"/>
    <cellStyle name="Hiperlink" xfId="1033" builtinId="8" hidden="1"/>
    <cellStyle name="Hiperlink" xfId="854" builtinId="8" hidden="1"/>
    <cellStyle name="Hiperlink" xfId="320" builtinId="8" hidden="1"/>
    <cellStyle name="Hiperlink" xfId="632" builtinId="8" hidden="1"/>
    <cellStyle name="Hiperlink" xfId="20" builtinId="8" hidden="1"/>
    <cellStyle name="Hiperlink" xfId="944" builtinId="8" hidden="1"/>
    <cellStyle name="Hiperlink" xfId="1179" builtinId="8" hidden="1"/>
    <cellStyle name="Hiperlink" xfId="847" builtinId="8" hidden="1"/>
    <cellStyle name="Hiperlink" xfId="525" builtinId="8" hidden="1"/>
    <cellStyle name="Hiperlink" xfId="270" builtinId="8" hidden="1"/>
    <cellStyle name="Hiperlink" xfId="232" builtinId="8" hidden="1"/>
    <cellStyle name="Hiperlink" xfId="1634" builtinId="8" hidden="1"/>
    <cellStyle name="Hiperlink" xfId="1783" builtinId="8" hidden="1"/>
    <cellStyle name="Hiperlink" xfId="1177" builtinId="8" hidden="1"/>
    <cellStyle name="Hiperlink" xfId="589" builtinId="8" hidden="1"/>
    <cellStyle name="Hiperlink" xfId="440" builtinId="8" hidden="1"/>
    <cellStyle name="Hiperlink" xfId="567" builtinId="8" hidden="1"/>
    <cellStyle name="Hiperlink" xfId="876" builtinId="8" hidden="1"/>
    <cellStyle name="Hiperlink" xfId="1269" builtinId="8" hidden="1"/>
    <cellStyle name="Hiperlink" xfId="1849" builtinId="8" hidden="1"/>
    <cellStyle name="Hiperlink" xfId="1375" builtinId="8" hidden="1"/>
    <cellStyle name="Hiperlink" xfId="913" builtinId="8" hidden="1"/>
    <cellStyle name="Hiperlink" xfId="403" builtinId="8" hidden="1"/>
    <cellStyle name="Hiperlink" xfId="56" builtinId="8" hidden="1"/>
    <cellStyle name="Hiperlink" xfId="488" builtinId="8" hidden="1"/>
    <cellStyle name="Hiperlink" xfId="1057" builtinId="8" hidden="1"/>
    <cellStyle name="Hiperlink" xfId="1649" builtinId="8" hidden="1"/>
    <cellStyle name="Hiperlink" xfId="1764" builtinId="8" hidden="1"/>
    <cellStyle name="Hiperlink" xfId="935" builtinId="8" hidden="1"/>
    <cellStyle name="Hiperlink" xfId="1335" builtinId="8" hidden="1"/>
    <cellStyle name="Hiperlink" xfId="791" builtinId="8" hidden="1"/>
    <cellStyle name="Hiperlink" xfId="783" builtinId="8" hidden="1"/>
    <cellStyle name="Hiperlink" xfId="1173" builtinId="8" hidden="1"/>
    <cellStyle name="Hiperlink" xfId="1292" builtinId="8" hidden="1"/>
    <cellStyle name="Hiperlink" xfId="1802" builtinId="8" hidden="1"/>
    <cellStyle name="Hiperlink" xfId="1468" builtinId="8" hidden="1"/>
    <cellStyle name="Hiperlink" xfId="940" builtinId="8" hidden="1"/>
    <cellStyle name="Hiperlink" xfId="380" builtinId="8" hidden="1"/>
    <cellStyle name="Hiperlink" xfId="34" builtinId="8" hidden="1"/>
    <cellStyle name="Hiperlink" xfId="511" builtinId="8" hidden="1"/>
    <cellStyle name="Hiperlink" xfId="1037" builtinId="8" hidden="1"/>
    <cellStyle name="Hiperlink" xfId="1478" builtinId="8" hidden="1"/>
    <cellStyle name="Hiperlink" xfId="1751" builtinId="8" hidden="1"/>
    <cellStyle name="Hiperlink" xfId="1221" builtinId="8" hidden="1"/>
    <cellStyle name="Hiperlink" xfId="743" builtinId="8" hidden="1"/>
    <cellStyle name="Hiperlink" xfId="404" builtinId="8" hidden="1"/>
    <cellStyle name="Hiperlink" xfId="478" builtinId="8" hidden="1"/>
    <cellStyle name="Hiperlink" xfId="771" builtinId="8" hidden="1"/>
    <cellStyle name="Hiperlink" xfId="1307" builtinId="8" hidden="1"/>
    <cellStyle name="Hiperlink" xfId="1822" builtinId="8" hidden="1"/>
    <cellStyle name="Hiperlink" xfId="1545" builtinId="8" hidden="1"/>
    <cellStyle name="Hiperlink" xfId="960" builtinId="8" hidden="1"/>
    <cellStyle name="Hiperlink" xfId="360" builtinId="8" hidden="1"/>
    <cellStyle name="Hiperlink" xfId="28" builtinId="8" hidden="1"/>
    <cellStyle name="Hiperlink" xfId="524" builtinId="8" hidden="1"/>
    <cellStyle name="Hiperlink" xfId="1017" builtinId="8" hidden="1"/>
    <cellStyle name="Hiperlink" xfId="1847" builtinId="8" hidden="1"/>
    <cellStyle name="Hiperlink" xfId="1531" builtinId="8" hidden="1"/>
    <cellStyle name="Hiperlink" xfId="1210" builtinId="8" hidden="1"/>
    <cellStyle name="Hiperlink" xfId="1492" builtinId="8" hidden="1"/>
    <cellStyle name="Hiperlink" xfId="1389" builtinId="8" hidden="1"/>
    <cellStyle name="Hiperlink" xfId="1408" builtinId="8" hidden="1"/>
    <cellStyle name="Hiperlink" xfId="1463" builtinId="8" hidden="1"/>
    <cellStyle name="Hiperlink" xfId="1219" builtinId="8" hidden="1"/>
    <cellStyle name="Hiperlink" xfId="1516" builtinId="8" hidden="1"/>
    <cellStyle name="Hiperlink" xfId="1879" builtinId="8" hidden="1"/>
    <cellStyle name="Hiperlink" xfId="980" builtinId="8" hidden="1"/>
    <cellStyle name="Hiperlink" xfId="550" builtinId="8" hidden="1"/>
    <cellStyle name="Hiperlink" xfId="12" builtinId="8" hidden="1"/>
    <cellStyle name="Hiperlink" xfId="382" builtinId="8" hidden="1"/>
    <cellStyle name="Hiperlink" xfId="992" builtinId="8" hidden="1"/>
    <cellStyle name="Hiperlink" xfId="1520" builtinId="8" hidden="1"/>
    <cellStyle name="Hiperlink" xfId="1717" builtinId="8" hidden="1"/>
    <cellStyle name="Hiperlink" xfId="1331" builtinId="8" hidden="1"/>
    <cellStyle name="Hiperlink" xfId="706" builtinId="8" hidden="1"/>
    <cellStyle name="Hiperlink" xfId="533" builtinId="8" hidden="1"/>
    <cellStyle name="Hiperlink" xfId="548" builtinId="8" hidden="1"/>
    <cellStyle name="Hiperlink" xfId="714" builtinId="8" hidden="1"/>
    <cellStyle name="Hiperlink" xfId="1339" builtinId="8" hidden="1"/>
    <cellStyle name="Hiperlink" xfId="1725" builtinId="8" hidden="1"/>
    <cellStyle name="Hiperlink" xfId="1512" builtinId="8" hidden="1"/>
    <cellStyle name="Hiperlink" xfId="1000" builtinId="8" hidden="1"/>
    <cellStyle name="Hiperlink" xfId="531" builtinId="8" hidden="1"/>
    <cellStyle name="Hiperlink" xfId="16" builtinId="8" hidden="1"/>
    <cellStyle name="Hiperlink" xfId="557" builtinId="8" hidden="1"/>
    <cellStyle name="Hiperlink" xfId="972" builtinId="8" hidden="1"/>
    <cellStyle name="Hiperlink" xfId="1535" builtinId="8" hidden="1"/>
    <cellStyle name="Hiperlink" xfId="1834" builtinId="8" hidden="1"/>
    <cellStyle name="Hiperlink" xfId="801" builtinId="8" hidden="1"/>
    <cellStyle name="Hiperlink" xfId="1197" builtinId="8" hidden="1"/>
    <cellStyle name="Hiperlink" xfId="880" builtinId="8" hidden="1"/>
    <cellStyle name="Hiperlink" xfId="859" builtinId="8" hidden="1"/>
    <cellStyle name="Hiperlink" xfId="1233" builtinId="8" hidden="1"/>
    <cellStyle name="Hiperlink" xfId="822" builtinId="8" hidden="1"/>
    <cellStyle name="Hiperlink" xfId="1744" builtinId="8" hidden="1"/>
    <cellStyle name="Hiperlink" xfId="1490" builtinId="8" hidden="1"/>
    <cellStyle name="Hiperlink" xfId="1025" builtinId="8" hidden="1"/>
    <cellStyle name="Hiperlink" xfId="518" builtinId="8" hidden="1"/>
    <cellStyle name="Hiperlink" xfId="24" builtinId="8" hidden="1"/>
    <cellStyle name="Hiperlink" xfId="368" builtinId="8" hidden="1"/>
    <cellStyle name="Hiperlink" xfId="952" builtinId="8" hidden="1"/>
    <cellStyle name="Hiperlink" xfId="666" builtinId="8" hidden="1"/>
    <cellStyle name="Hiperlink" xfId="302" builtinId="8" hidden="1"/>
    <cellStyle name="Hiperlink" xfId="562" builtinId="8" hidden="1"/>
    <cellStyle name="Hiperlink" xfId="386" builtinId="8" hidden="1"/>
    <cellStyle name="Hiperlink" xfId="966" builtinId="8" hidden="1"/>
    <cellStyle name="Hiperlink" xfId="1303" builtinId="8" hidden="1"/>
    <cellStyle name="Hiperlink" xfId="1613" builtinId="8" hidden="1"/>
    <cellStyle name="Hiperlink" xfId="1828" builtinId="8" hidden="1"/>
    <cellStyle name="Hiperlink" xfId="1552" builtinId="8" hidden="1"/>
    <cellStyle name="Hiperlink" xfId="1155" builtinId="8" hidden="1"/>
    <cellStyle name="Hiperlink" xfId="1626" builtinId="8" hidden="1"/>
    <cellStyle name="Hiperlink" xfId="1169" builtinId="8" hidden="1"/>
    <cellStyle name="Hiperlink" xfId="436" builtinId="8" hidden="1"/>
    <cellStyle name="Hiperlink" xfId="1670" builtinId="8" hidden="1"/>
    <cellStyle name="Hiperlink" xfId="1261" builtinId="8" hidden="1"/>
    <cellStyle name="Hiperlink" xfId="1006" builtinId="8" hidden="1"/>
    <cellStyle name="Hiperlink" xfId="680" builtinId="8" hidden="1"/>
    <cellStyle name="Hiperlink" xfId="1731" builtinId="8" hidden="1"/>
    <cellStyle name="Hiperlink" xfId="1702" builtinId="8" hidden="1"/>
    <cellStyle name="Hiperlink" xfId="1781" builtinId="8" hidden="1"/>
    <cellStyle name="Hiperlink" xfId="1392" builtinId="8" hidden="1"/>
    <cellStyle name="Hiperlink" xfId="1757" builtinId="8" hidden="1"/>
    <cellStyle name="Hiperlink" xfId="1804" builtinId="8" hidden="1"/>
    <cellStyle name="Hiperlink" xfId="748" builtinId="8" hidden="1"/>
    <cellStyle name="Hiperlink" xfId="942" builtinId="8" hidden="1"/>
    <cellStyle name="Hiperlink" xfId="1244" builtinId="8" hidden="1"/>
    <cellStyle name="Hiperlink" xfId="1507" builtinId="8" hidden="1"/>
    <cellStyle name="Hiperlink" xfId="306" builtinId="8" hidden="1"/>
    <cellStyle name="Hiperlink" xfId="931" builtinId="8" hidden="1"/>
    <cellStyle name="Hiperlink" xfId="1867" builtinId="8" hidden="1"/>
    <cellStyle name="Hiperlink" xfId="1021" builtinId="8" hidden="1"/>
    <cellStyle name="Hiperlink" xfId="1410" builtinId="8" hidden="1"/>
    <cellStyle name="Hiperlink" xfId="1695" builtinId="8" hidden="1"/>
    <cellStyle name="Hiperlink" xfId="1740" builtinId="8" hidden="1"/>
    <cellStyle name="Hiperlink" xfId="1447" builtinId="8" hidden="1"/>
    <cellStyle name="Hiperlink" xfId="1035" builtinId="8" hidden="1"/>
    <cellStyle name="Hiperlink" xfId="729" builtinId="8" hidden="1"/>
    <cellStyle name="Hiperlink" xfId="644" builtinId="8" hidden="1"/>
    <cellStyle name="Hiperlink" xfId="330" builtinId="8" hidden="1"/>
    <cellStyle name="Hiperlink" xfId="513" builtinId="8" hidden="1"/>
    <cellStyle name="Hiperlink" xfId="384" builtinId="8" hidden="1"/>
    <cellStyle name="Hiperlink" xfId="668" builtinId="8" hidden="1"/>
    <cellStyle name="Hiperlink" xfId="40" builtinId="8" hidden="1"/>
    <cellStyle name="Hiperlink" xfId="419" builtinId="8" hidden="1"/>
    <cellStyle name="Hiperlink" xfId="805" builtinId="8" hidden="1"/>
    <cellStyle name="Hiperlink" xfId="1406" builtinId="8" hidden="1"/>
    <cellStyle name="Hiperlink" xfId="1877" builtinId="8" hidden="1"/>
    <cellStyle name="Hiperlink" xfId="1451" builtinId="8" hidden="1"/>
    <cellStyle name="Hiperlink" xfId="1141" builtinId="8" hidden="1"/>
    <cellStyle name="Hiperlink" xfId="687" builtinId="8" hidden="1"/>
    <cellStyle name="Hiperlink" xfId="674" builtinId="8" hidden="1"/>
    <cellStyle name="Hiperlink" xfId="1311" builtinId="8" hidden="1"/>
    <cellStyle name="Hiperlink" xfId="903" builtinId="8" hidden="1"/>
    <cellStyle name="Hiperlink" xfId="1674" builtinId="8" hidden="1"/>
    <cellStyle name="Hiperlink" xfId="1607" builtinId="8" hidden="1"/>
    <cellStyle name="Hiperlink" xfId="1107" builtinId="8" hidden="1"/>
    <cellStyle name="Hiperlink" xfId="649" builtinId="8" hidden="1"/>
    <cellStyle name="Hiperlink" xfId="74" builtinId="8" hidden="1"/>
    <cellStyle name="Hiperlink" xfId="438" builtinId="8" hidden="1"/>
    <cellStyle name="Hiperlink" xfId="824" builtinId="8" hidden="1"/>
    <cellStyle name="Hiperlink" xfId="1421" builtinId="8" hidden="1"/>
    <cellStyle name="Hiperlink" xfId="1897" builtinId="8" hidden="1"/>
    <cellStyle name="Hiperlink" xfId="1432" builtinId="8" hidden="1"/>
    <cellStyle name="Hiperlink" xfId="841" builtinId="8" hidden="1"/>
    <cellStyle name="Hiperlink" xfId="651" builtinId="8" hidden="1"/>
    <cellStyle name="Hiperlink" xfId="415" builtinId="8" hidden="1"/>
    <cellStyle name="Hiperlink" xfId="401" builtinId="8" hidden="1"/>
    <cellStyle name="Hiperlink" xfId="1130" builtinId="8" hidden="1"/>
    <cellStyle name="Hiperlink" xfId="1579" builtinId="8" hidden="1"/>
    <cellStyle name="Hiperlink" xfId="1588" builtinId="8" hidden="1"/>
    <cellStyle name="Hiperlink" xfId="1131" builtinId="8" hidden="1"/>
    <cellStyle name="Hiperlink" xfId="493" builtinId="8" hidden="1"/>
    <cellStyle name="Hiperlink" xfId="118" builtinId="8" hidden="1"/>
    <cellStyle name="Hiperlink" xfId="336" builtinId="8" hidden="1"/>
    <cellStyle name="Hiperlink" xfId="843" builtinId="8" hidden="1"/>
    <cellStyle name="Hiperlink" xfId="1853" builtinId="8" hidden="1"/>
    <cellStyle name="Hiperlink" xfId="1615" builtinId="8" hidden="1"/>
    <cellStyle name="Hiperlink" xfId="1326" builtinId="8" hidden="1"/>
    <cellStyle name="Hiperlink" xfId="1810" builtinId="8" hidden="1"/>
    <cellStyle name="Hiperlink" xfId="1609" builtinId="8" hidden="1"/>
    <cellStyle name="Hiperlink" xfId="1458" builtinId="8" hidden="1"/>
    <cellStyle name="Hiperlink" xfId="1577" builtinId="8" hidden="1"/>
    <cellStyle name="Hiperlink" xfId="1501" builtinId="8" hidden="1"/>
    <cellStyle name="Hiperlink" xfId="1399" builtinId="8" hidden="1"/>
    <cellStyle name="Hiperlink" xfId="1727" builtinId="8" hidden="1"/>
    <cellStyle name="Hiperlink" xfId="1151" builtinId="8" hidden="1"/>
    <cellStyle name="Hiperlink" xfId="617" builtinId="8" hidden="1"/>
    <cellStyle name="Hiperlink" xfId="264" builtinId="8" hidden="1"/>
    <cellStyle name="Hiperlink" xfId="316" builtinId="8" hidden="1"/>
    <cellStyle name="Hiperlink" xfId="857" builtinId="8" hidden="1"/>
    <cellStyle name="Hiperlink" xfId="1453" builtinId="8" hidden="1"/>
    <cellStyle name="Hiperlink" xfId="1875" builtinId="8" hidden="1"/>
    <cellStyle name="Hiperlink" xfId="1404" builtinId="8" hidden="1"/>
    <cellStyle name="Hiperlink" xfId="803" builtinId="8" hidden="1"/>
    <cellStyle name="Hiperlink" xfId="470" builtinId="8" hidden="1"/>
    <cellStyle name="Hiperlink" xfId="338" builtinId="8" hidden="1"/>
    <cellStyle name="Hiperlink" xfId="374" builtinId="8" hidden="1"/>
    <cellStyle name="Hiperlink" xfId="1083" builtinId="8" hidden="1"/>
    <cellStyle name="Hiperlink" xfId="1628" builtinId="8" hidden="1"/>
    <cellStyle name="Hiperlink" xfId="1697" builtinId="8" hidden="1"/>
    <cellStyle name="Hiperlink" xfId="1171" builtinId="8" hidden="1"/>
    <cellStyle name="Hiperlink" xfId="595" builtinId="8" hidden="1"/>
    <cellStyle name="Hiperlink" xfId="276" builtinId="8" hidden="1"/>
    <cellStyle name="Hiperlink" xfId="292" builtinId="8" hidden="1"/>
    <cellStyle name="Hiperlink" xfId="871" builtinId="8" hidden="1"/>
    <cellStyle name="Hiperlink" xfId="1263" builtinId="8" hidden="1"/>
    <cellStyle name="Hiperlink" xfId="1855" builtinId="8" hidden="1"/>
    <cellStyle name="Hiperlink" xfId="1381" builtinId="8" hidden="1"/>
    <cellStyle name="Hiperlink" xfId="1087" builtinId="8" hidden="1"/>
    <cellStyle name="Hiperlink" xfId="845" builtinId="8" hidden="1"/>
    <cellStyle name="Hiperlink" xfId="604" builtinId="8" hidden="1"/>
    <cellStyle name="Hiperlink" xfId="1149" builtinId="8" hidden="1"/>
    <cellStyle name="Hiperlink" xfId="986" builtinId="8" hidden="1"/>
    <cellStyle name="Hiperlink" xfId="1646" builtinId="8" hidden="1"/>
    <cellStyle name="Hiperlink" xfId="1770" builtinId="8" hidden="1"/>
    <cellStyle name="Hiperlink" xfId="1191" builtinId="8" hidden="1"/>
    <cellStyle name="Hiperlink" xfId="576" builtinId="8" hidden="1"/>
    <cellStyle name="Hiperlink" xfId="262" builtinId="8" hidden="1"/>
    <cellStyle name="Hiperlink" xfId="70" builtinId="8" hidden="1"/>
    <cellStyle name="Hiperlink" xfId="798" builtinId="8" hidden="1"/>
    <cellStyle name="Hiperlink" xfId="1287" builtinId="8" hidden="1"/>
    <cellStyle name="Hiperlink" xfId="1835" builtinId="8" hidden="1"/>
    <cellStyle name="Hiperlink" xfId="1461" builtinId="8" hidden="1"/>
    <cellStyle name="Hiperlink" xfId="900" builtinId="8" hidden="1"/>
    <cellStyle name="Hiperlink" xfId="502" builtinId="8" hidden="1"/>
    <cellStyle name="Hiperlink" xfId="326" builtinId="8" hidden="1"/>
    <cellStyle name="Hiperlink" xfId="459" builtinId="8" hidden="1"/>
    <cellStyle name="Hiperlink" xfId="1043" builtinId="8" hidden="1"/>
    <cellStyle name="Hiperlink" xfId="1473" builtinId="8" hidden="1"/>
    <cellStyle name="Hiperlink" xfId="1756" builtinId="8" hidden="1"/>
    <cellStyle name="Hiperlink" xfId="236" builtinId="8" hidden="1"/>
    <cellStyle name="Hiperlink" xfId="82" builtinId="8" hidden="1"/>
    <cellStyle name="Hiperlink" xfId="347" builtinId="8" hidden="1"/>
    <cellStyle name="Hiperlink" xfId="689" builtinId="8" hidden="1"/>
    <cellStyle name="Hiperlink" xfId="1111" builtinId="8" hidden="1"/>
    <cellStyle name="Hiperlink" xfId="1215" builtinId="8" hidden="1"/>
    <cellStyle name="Hiperlink" xfId="250" builtinId="8" hidden="1"/>
    <cellStyle name="Hiperlink" xfId="676" builtinId="8" hidden="1"/>
    <cellStyle name="Hiperlink" xfId="311" builtinId="8" hidden="1"/>
    <cellStyle name="Hiperlink" xfId="933" builtinId="8" hidden="1"/>
    <cellStyle name="Hiperlink" xfId="1167" builtinId="8" hidden="1"/>
    <cellStyle name="Hiperlink" xfId="902" builtinId="8" hidden="1"/>
    <cellStyle name="Hiperlink" xfId="392" builtinId="8" hidden="1"/>
    <cellStyle name="Hiperlink" xfId="731" builtinId="8" hidden="1"/>
    <cellStyle name="Hiperlink" xfId="296" builtinId="8" hidden="1"/>
    <cellStyle name="Hiperlink" xfId="1259" builtinId="8" hidden="1"/>
    <cellStyle name="Hiperlink" xfId="1045" builtinId="8" hidden="1"/>
    <cellStyle name="Hiperlink" xfId="720" builtinId="8" hidden="1"/>
    <cellStyle name="Hiperlink" xfId="430" builtinId="8" hidden="1"/>
    <cellStyle name="Hiperlink" xfId="62" builtinId="8" hidden="1"/>
    <cellStyle name="Hiperlink" xfId="108" builtinId="8" hidden="1"/>
    <cellStyle name="Hiperlink" xfId="1795" builtinId="8" hidden="1"/>
    <cellStyle name="Hiperlink" xfId="1533" builtinId="8" hidden="1"/>
    <cellStyle name="Hiperlink" xfId="974" builtinId="8" hidden="1"/>
    <cellStyle name="Hiperlink" xfId="520" builtinId="8" hidden="1"/>
    <cellStyle name="Hiperlink" xfId="290" builtinId="8" hidden="1"/>
    <cellStyle name="Hiperlink" xfId="529" builtinId="8" hidden="1"/>
    <cellStyle name="Hiperlink" xfId="998" builtinId="8" hidden="1"/>
    <cellStyle name="Hiperlink" xfId="1514" builtinId="8" hidden="1"/>
    <cellStyle name="Hiperlink" xfId="1723" builtinId="8" hidden="1"/>
    <cellStyle name="Hiperlink" xfId="1337" builtinId="8" hidden="1"/>
    <cellStyle name="Hiperlink" xfId="712" builtinId="8" hidden="1"/>
    <cellStyle name="Hiperlink" xfId="116" builtinId="8" hidden="1"/>
    <cellStyle name="Hiperlink" xfId="114" builtinId="8" hidden="1"/>
    <cellStyle name="Hiperlink" xfId="708" builtinId="8" hidden="1"/>
    <cellStyle name="Hiperlink" xfId="1333" builtinId="8" hidden="1"/>
    <cellStyle name="Hiperlink" xfId="1719" builtinId="8" hidden="1"/>
    <cellStyle name="Hiperlink" xfId="1518" builtinId="8" hidden="1"/>
    <cellStyle name="Hiperlink" xfId="1031" builtinId="8" hidden="1"/>
    <cellStyle name="Hiperlink" xfId="1015" builtinId="8" hidden="1"/>
    <cellStyle name="Hiperlink" xfId="619" builtinId="8" hidden="1"/>
    <cellStyle name="Hiperlink" xfId="978" builtinId="8" hidden="1"/>
    <cellStyle name="Hiperlink" xfId="1039" builtinId="8" hidden="1"/>
    <cellStyle name="Hiperlink" xfId="1532" builtinId="8" hidden="1"/>
    <cellStyle name="Hiperlink" xfId="1704" builtinId="8" hidden="1"/>
    <cellStyle name="Hiperlink" xfId="1318" builtinId="8" hidden="1"/>
    <cellStyle name="Hiperlink" xfId="692" builtinId="8" hidden="1"/>
    <cellStyle name="Hiperlink" xfId="104" builtinId="8" hidden="1"/>
    <cellStyle name="Hiperlink" xfId="234" builtinId="8" hidden="1"/>
    <cellStyle name="Hiperlink" xfId="727" builtinId="8" hidden="1"/>
    <cellStyle name="Hiperlink" xfId="1239" builtinId="8" hidden="1"/>
    <cellStyle name="Hiperlink" xfId="1738" builtinId="8" hidden="1"/>
    <cellStyle name="Hiperlink" xfId="1499" builtinId="8" hidden="1"/>
    <cellStyle name="Hiperlink" xfId="1019" builtinId="8" hidden="1"/>
    <cellStyle name="Hiperlink" xfId="540" builtinId="8" hidden="1"/>
    <cellStyle name="Hiperlink" xfId="298" builtinId="8" hidden="1"/>
    <cellStyle name="Hiperlink" xfId="515" builtinId="8" hidden="1"/>
    <cellStyle name="Hiperlink" xfId="958" builtinId="8" hidden="1"/>
    <cellStyle name="Hiperlink" xfId="1391" builtinId="8" hidden="1"/>
    <cellStyle name="Hiperlink" xfId="1820" builtinId="8" hidden="1"/>
    <cellStyle name="Hiperlink" xfId="1246" builtinId="8" hidden="1"/>
    <cellStyle name="Hiperlink" xfId="773" builtinId="8" hidden="1"/>
    <cellStyle name="Hiperlink" xfId="86" builtinId="8" hidden="1"/>
    <cellStyle name="Hiperlink" xfId="246" builtinId="8" hidden="1"/>
    <cellStyle name="Hiperlink" xfId="746" builtinId="8" hidden="1"/>
    <cellStyle name="Hiperlink" xfId="1700" builtinId="8" hidden="1"/>
    <cellStyle name="Hiperlink" xfId="1762" builtinId="8" hidden="1"/>
    <cellStyle name="Hiperlink" xfId="1434" builtinId="8" hidden="1"/>
    <cellStyle name="Hiperlink" xfId="1676" builtinId="8" hidden="1"/>
    <cellStyle name="Hiperlink" xfId="1666" builtinId="8" hidden="1"/>
    <cellStyle name="Hiperlink" xfId="1285" builtinId="8" hidden="1"/>
    <cellStyle name="Hiperlink" xfId="1660" builtinId="8" hidden="1"/>
    <cellStyle name="Hiperlink" xfId="1863" builtinId="8" hidden="1"/>
    <cellStyle name="Hiperlink" xfId="1291" builtinId="8" hidden="1"/>
    <cellStyle name="Hiperlink" xfId="1657" builtinId="8" hidden="1"/>
    <cellStyle name="Hiperlink" xfId="1826" builtinId="8" hidden="1"/>
    <cellStyle name="Hiperlink" xfId="893" builtinId="8" hidden="1"/>
    <cellStyle name="Hiperlink" xfId="72" builtinId="8" hidden="1"/>
    <cellStyle name="Hiperlink" xfId="260" builtinId="8" hidden="1"/>
    <cellStyle name="Hiperlink" xfId="672" builtinId="8" hidden="1"/>
    <cellStyle name="Hiperlink" xfId="1195" builtinId="8" hidden="1"/>
    <cellStyle name="Hiperlink" xfId="1766" builtinId="8" hidden="1"/>
    <cellStyle name="Hiperlink" xfId="1647" builtinId="8" hidden="1"/>
    <cellStyle name="Hiperlink" xfId="1059" builtinId="8" hidden="1"/>
    <cellStyle name="Hiperlink" xfId="358" builtinId="8" hidden="1"/>
    <cellStyle name="Hiperlink" xfId="318" builtinId="8" hidden="1"/>
    <cellStyle name="Hiperlink" xfId="486" builtinId="8" hidden="1"/>
    <cellStyle name="Hiperlink" xfId="915" builtinId="8" hidden="1"/>
    <cellStyle name="Hiperlink" xfId="1377" builtinId="8" hidden="1"/>
    <cellStyle name="Hiperlink" xfId="1851" builtinId="8" hidden="1"/>
    <cellStyle name="Hiperlink" xfId="1002" builtinId="8" hidden="1"/>
    <cellStyle name="Hiperlink" xfId="1189" builtinId="8" hidden="1"/>
    <cellStyle name="Hiperlink" xfId="678" builtinId="8" hidden="1"/>
    <cellStyle name="Hiperlink" xfId="585" builtinId="8" hidden="1"/>
    <cellStyle name="Hiperlink" xfId="856" builtinId="8" hidden="1"/>
    <cellStyle name="Hiperlink" xfId="1181" builtinId="8" hidden="1"/>
    <cellStyle name="Hiperlink" xfId="1063" builtinId="8" hidden="1"/>
    <cellStyle name="Hiperlink" xfId="806" builtinId="8" hidden="1"/>
    <cellStyle name="Hiperlink" xfId="1632" builtinId="8" hidden="1"/>
    <cellStyle name="Hiperlink" xfId="1808" builtinId="8" hidden="1"/>
    <cellStyle name="Hiperlink" xfId="1475" builtinId="8" hidden="1"/>
    <cellStyle name="Hiperlink" xfId="1175" builtinId="8" hidden="1"/>
    <cellStyle name="Hiperlink" xfId="785" builtinId="8" hidden="1"/>
    <cellStyle name="Hiperlink" xfId="507" builtinId="8" hidden="1"/>
    <cellStyle name="Hiperlink" xfId="274" builtinId="8" hidden="1"/>
    <cellStyle name="Hiperlink" xfId="254" builtinId="8" hidden="1"/>
    <cellStyle name="Hiperlink" xfId="388" builtinId="8" hidden="1"/>
    <cellStyle name="Hiperlink" xfId="874" builtinId="8" hidden="1"/>
    <cellStyle name="Hiperlink" xfId="1203" builtinId="8" hidden="1"/>
    <cellStyle name="Hiperlink" xfId="1567" builtinId="8" hidden="1"/>
    <cellStyle name="Hiperlink" xfId="1640" builtinId="8" hidden="1"/>
    <cellStyle name="Hiperlink" xfId="476" builtinId="8" hidden="1"/>
    <cellStyle name="Hiperlink" xfId="410" builtinId="8" hidden="1"/>
    <cellStyle name="Hiperlink" xfId="1387" builtinId="8" hidden="1"/>
    <cellStyle name="Hiperlink" xfId="1257" builtinId="8" hidden="1"/>
    <cellStyle name="Hiperlink" xfId="767" builtinId="8" hidden="1"/>
    <cellStyle name="Hiperlink" xfId="1320" builtinId="8" hidden="1"/>
    <cellStyle name="Hiperlink" xfId="364" builtinId="8" hidden="1"/>
    <cellStyle name="Hiperlink" xfId="760" builtinId="8" hidden="1"/>
    <cellStyle name="Hiperlink" xfId="1089" builtinId="8" hidden="1"/>
    <cellStyle name="Hiperlink" xfId="1456" builtinId="8" hidden="1"/>
    <cellStyle name="Hiperlink" xfId="1748" builtinId="8" hidden="1"/>
    <cellStyle name="Hiperlink" xfId="1818" builtinId="8" hidden="1"/>
    <cellStyle name="Hiperlink" xfId="1484" builtinId="8" hidden="1"/>
    <cellStyle name="Hiperlink" xfId="1623" builtinId="8" hidden="1"/>
    <cellStyle name="Hiperlink" xfId="96" builtinId="8" hidden="1"/>
    <cellStyle name="Hiperlink" xfId="26" builtinId="8" hidden="1"/>
    <cellStyle name="Hiperlink" xfId="242" builtinId="8" hidden="1"/>
    <cellStyle name="Hiperlink" xfId="613" builtinId="8" hidden="1"/>
    <cellStyle name="Hiperlink" xfId="423" builtinId="8" hidden="1"/>
    <cellStyle name="Hiperlink" xfId="808" builtinId="8" hidden="1"/>
    <cellStyle name="Hiperlink" xfId="765" builtinId="8" hidden="1"/>
    <cellStyle name="Hiperlink" xfId="522" builtinId="8" hidden="1"/>
    <cellStyle name="Hiperlink" xfId="308" builtinId="8" hidden="1"/>
    <cellStyle name="Hiperlink" xfId="38" builtinId="8" hidden="1"/>
    <cellStyle name="Hiperlink" xfId="272" builtinId="8" hidden="1"/>
    <cellStyle name="Hiperlink" xfId="569" builtinId="8" hidden="1"/>
    <cellStyle name="Hiperlink" xfId="1401" builtinId="8" hidden="1"/>
    <cellStyle name="Hiperlink" xfId="1690" builtinId="8" hidden="1"/>
    <cellStyle name="Hiperlink" xfId="1871" builtinId="8" hidden="1"/>
    <cellStyle name="Hiperlink" xfId="1548" builtinId="8" hidden="1"/>
    <cellStyle name="Hiperlink" xfId="1227" builtinId="8" hidden="1"/>
    <cellStyle name="Hiperlink" xfId="956" builtinId="8" hidden="1"/>
    <cellStyle name="Hiperlink" xfId="683" builtinId="8" hidden="1"/>
    <cellStyle name="Hiperlink" xfId="911" builtinId="8" hidden="1"/>
    <cellStyle name="Hiperlink" xfId="566" builtinId="8" hidden="1"/>
    <cellStyle name="Hiperlink" xfId="1157" builtinId="8" hidden="1"/>
    <cellStyle name="Hiperlink" xfId="1861" builtinId="8" hidden="1"/>
    <cellStyle name="Hiperlink" xfId="925" builtinId="8" hidden="1"/>
    <cellStyle name="Hiperlink" xfId="48" builtinId="8" hidden="1"/>
    <cellStyle name="Hiperlink" xfId="1069" builtinId="8" hidden="1"/>
    <cellStyle name="Hiperlink" xfId="1760" builtinId="8" hidden="1"/>
    <cellStyle name="Hiperlink" xfId="1267" builtinId="8" hidden="1"/>
    <cellStyle name="Hiperlink" xfId="936" builtinId="8" hidden="1"/>
    <cellStyle name="Hiperlink" xfId="598" builtinId="8" hidden="1"/>
    <cellStyle name="Hiperlink" xfId="288" builtinId="8" hidden="1"/>
    <cellStyle name="Hiperlink" xfId="50" builtinId="8" hidden="1"/>
    <cellStyle name="Hiperlink" xfId="78" builtinId="8" hidden="1"/>
    <cellStyle name="Hiperlink" xfId="591" builtinId="8" hidden="1"/>
    <cellStyle name="Hiperlink" xfId="1041" builtinId="8" hidden="1"/>
    <cellStyle name="Hiperlink" xfId="1298" builtinId="8" hidden="1"/>
    <cellStyle name="Hiperlink" xfId="1785" builtinId="8" hidden="1"/>
    <cellStyle name="Hiperlink" xfId="1755" builtinId="8" hidden="1"/>
    <cellStyle name="Hiperlink" xfId="1558" builtinId="8" hidden="1"/>
    <cellStyle name="Hiperlink" xfId="970" builtinId="8" hidden="1"/>
    <cellStyle name="Hiperlink" xfId="1241" builtinId="8" hidden="1"/>
    <cellStyle name="Hiperlink" xfId="919" builtinId="8" hidden="1"/>
    <cellStyle name="Hiperlink" xfId="733" builtinId="8" hidden="1"/>
    <cellStyle name="Hiperlink" xfId="888" builtinId="8" hidden="1"/>
    <cellStyle name="Hiperlink" xfId="1079" builtinId="8" hidden="1"/>
    <cellStyle name="Hiperlink" xfId="1097" builtinId="8" hidden="1"/>
    <cellStyle name="Hiperlink" xfId="1251" builtinId="8" hidden="1"/>
    <cellStyle name="Hiperlink" xfId="1775" builtinId="8" hidden="1"/>
    <cellStyle name="Hiperlink" xfId="1185" builtinId="8" hidden="1"/>
    <cellStyle name="Hiperlink" xfId="581" builtinId="8" hidden="1"/>
    <cellStyle name="Hiperlink" xfId="444" builtinId="8" hidden="1"/>
    <cellStyle name="Hiperlink" xfId="629" builtinId="8" hidden="1"/>
    <cellStyle name="Hiperlink" xfId="884" builtinId="8" hidden="1"/>
    <cellStyle name="Hiperlink" xfId="1277" builtinId="8" hidden="1"/>
    <cellStyle name="Hiperlink" xfId="1841" builtinId="8" hidden="1"/>
    <cellStyle name="Hiperlink" xfId="1367" builtinId="8" hidden="1"/>
    <cellStyle name="Hiperlink" xfId="905" builtinId="8" hidden="1"/>
    <cellStyle name="Hiperlink" xfId="395" builtinId="8" hidden="1"/>
    <cellStyle name="Hiperlink" xfId="60" builtinId="8" hidden="1"/>
    <cellStyle name="Hiperlink" xfId="500" builtinId="8" hidden="1"/>
    <cellStyle name="Hiperlink" xfId="1049" builtinId="8" hidden="1"/>
    <cellStyle name="Hiperlink" xfId="1801" builtinId="8" hidden="1"/>
    <cellStyle name="Hiperlink" xfId="1541" builtinId="8" hidden="1"/>
    <cellStyle name="Hiperlink" xfId="1256" builtinId="8" hidden="1"/>
    <cellStyle name="Hiperlink" xfId="1465" builtinId="8" hidden="1"/>
    <cellStyle name="Hiperlink" xfId="1373" builtinId="8" hidden="1"/>
    <cellStyle name="Hiperlink" xfId="1419" builtinId="8" hidden="1"/>
    <cellStyle name="Hiperlink" xfId="1466" builtinId="8" hidden="1"/>
    <cellStyle name="Hiperlink" xfId="1199" builtinId="8" hidden="1"/>
    <cellStyle name="Hiperlink" xfId="1482" builtinId="8" hidden="1"/>
    <cellStyle name="Hiperlink" xfId="1895" builtinId="8" hidden="1"/>
    <cellStyle name="Hiperlink" xfId="948" builtinId="8" hidden="1"/>
    <cellStyle name="Hiperlink" xfId="372" builtinId="8" hidden="1"/>
    <cellStyle name="Hiperlink" xfId="22" builtinId="8" hidden="1"/>
    <cellStyle name="Hiperlink" xfId="462" builtinId="8" hidden="1"/>
    <cellStyle name="Hiperlink" xfId="1029" builtinId="8" hidden="1"/>
    <cellStyle name="Hiperlink" xfId="1486" builtinId="8" hidden="1"/>
    <cellStyle name="Hiperlink" xfId="1747" builtinId="8" hidden="1"/>
    <cellStyle name="Hiperlink" xfId="1229" builtinId="8" hidden="1"/>
    <cellStyle name="Hiperlink" xfId="494" builtinId="8" hidden="1"/>
    <cellStyle name="Hiperlink" xfId="390" builtinId="8" hidden="1"/>
    <cellStyle name="Hiperlink" xfId="498" builtinId="8" hidden="1"/>
    <cellStyle name="Hiperlink" xfId="763" builtinId="8" hidden="1"/>
    <cellStyle name="Hiperlink" xfId="1313" builtinId="8" hidden="1"/>
    <cellStyle name="Hiperlink" xfId="1830" builtinId="8" hidden="1"/>
    <cellStyle name="Hiperlink" xfId="1537" builtinId="8" hidden="1"/>
    <cellStyle name="Hiperlink" xfId="968" builtinId="8" hidden="1"/>
    <cellStyle name="Hiperlink" xfId="452" builtinId="8" hidden="1"/>
    <cellStyle name="Hiperlink" xfId="14" builtinId="8" hidden="1"/>
    <cellStyle name="Hiperlink" xfId="455" builtinId="8" hidden="1"/>
    <cellStyle name="Hiperlink" xfId="1004" builtinId="8" hidden="1"/>
    <cellStyle name="Hiperlink" xfId="1509" builtinId="8" hidden="1"/>
    <cellStyle name="Hiperlink" xfId="1729" builtinId="8" hidden="1"/>
    <cellStyle name="Hiperlink" xfId="830" builtinId="8" hidden="1"/>
    <cellStyle name="Hiperlink" xfId="1225" builtinId="8" hidden="1"/>
    <cellStyle name="Hiperlink" xfId="865" builtinId="8" hidden="1"/>
    <cellStyle name="Hiperlink" xfId="761" builtinId="8" hidden="1"/>
    <cellStyle name="Hiperlink" xfId="1205" builtinId="8" hidden="1"/>
    <cellStyle name="Hiperlink" xfId="837" builtinId="8" hidden="1"/>
    <cellStyle name="Hiperlink" xfId="1713" builtinId="8" hidden="1"/>
    <cellStyle name="Hiperlink" xfId="1469" builtinId="8" hidden="1"/>
    <cellStyle name="Hiperlink" xfId="988" builtinId="8" hidden="1"/>
    <cellStyle name="Hiperlink" xfId="542" builtinId="8" hidden="1"/>
    <cellStyle name="Hiperlink" xfId="8" builtinId="8" hidden="1"/>
    <cellStyle name="Hiperlink" xfId="546" builtinId="8" hidden="1"/>
    <cellStyle name="Hiperlink" xfId="984" builtinId="8" hidden="1"/>
    <cellStyle name="Hiperlink" xfId="1526" builtinId="8" hidden="1"/>
    <cellStyle name="Hiperlink" xfId="1709" builtinId="8" hidden="1"/>
    <cellStyle name="Hiperlink" xfId="1324" builtinId="8" hidden="1"/>
    <cellStyle name="Hiperlink" xfId="698" builtinId="8" hidden="1"/>
    <cellStyle name="Hiperlink" xfId="523" builtinId="8" hidden="1"/>
    <cellStyle name="Hiperlink" xfId="355" builtinId="8" hidden="1"/>
    <cellStyle name="Hiperlink" xfId="722" builtinId="8" hidden="1"/>
    <cellStyle name="Hiperlink" xfId="1346" builtinId="8" hidden="1"/>
    <cellStyle name="Hiperlink" xfId="1733" builtinId="8" hidden="1"/>
    <cellStyle name="Hiperlink" xfId="1505" builtinId="8" hidden="1"/>
    <cellStyle name="Hiperlink" xfId="32" builtinId="8" hidden="1"/>
    <cellStyle name="Hiperlink" xfId="122" builtinId="8" hidden="1"/>
    <cellStyle name="Hiperlink" xfId="503" builtinId="8" hidden="1"/>
    <cellStyle name="Hiperlink" xfId="816" builtinId="8" hidden="1"/>
    <cellStyle name="Hiperlink" xfId="1248" builtinId="8" hidden="1"/>
    <cellStyle name="Hiperlink" xfId="867" builtinId="8" hidden="1"/>
    <cellStyle name="Hiperlink" xfId="278" builtinId="8" hidden="1"/>
    <cellStyle name="Hiperlink" xfId="657" builtinId="8" hidden="1"/>
    <cellStyle name="Hiperlink" xfId="514" builtinId="8" hidden="1"/>
    <cellStyle name="Hiperlink" xfId="1099" builtinId="8" hidden="1"/>
    <cellStyle name="Hiperlink" xfId="1065" builtinId="8" hidden="1"/>
    <cellStyle name="Hiperlink" xfId="777" builtinId="8" hidden="1"/>
    <cellStyle name="Hiperlink" xfId="480" builtinId="8" hidden="1"/>
    <cellStyle name="Hiperlink" xfId="84" builtinId="8" hidden="1"/>
    <cellStyle name="Hiperlink" xfId="597" builtinId="8" hidden="1"/>
    <cellStyle name="Hiperlink" xfId="1316" builtinId="8" hidden="1"/>
    <cellStyle name="Hiperlink" xfId="921" builtinId="8" hidden="1"/>
    <cellStyle name="Hiperlink" xfId="646" builtinId="8" hidden="1"/>
    <cellStyle name="Hiperlink" xfId="100" builtinId="8" hidden="1"/>
    <cellStyle name="Hiperlink" xfId="52" builtinId="8" hidden="1"/>
    <cellStyle name="Hiperlink" xfId="1560" builtinId="8" hidden="1"/>
    <cellStyle name="Hiperlink" xfId="1806" builtinId="8" hidden="1"/>
    <cellStyle name="Hiperlink" xfId="1296" builtinId="8" hidden="1"/>
    <cellStyle name="Hiperlink" xfId="787" builtinId="8" hidden="1"/>
    <cellStyle name="Hiperlink" xfId="655" builtinId="8" hidden="1"/>
    <cellStyle name="Hiperlink" xfId="342" builtinId="8" hidden="1"/>
    <cellStyle name="Hiperlink" xfId="754" builtinId="8" hidden="1"/>
    <cellStyle name="Hiperlink" xfId="1201" builtinId="8" hidden="1"/>
    <cellStyle name="Hiperlink" xfId="1693" builtinId="8" hidden="1"/>
    <cellStyle name="Hiperlink" xfId="1497" builtinId="8" hidden="1"/>
    <cellStyle name="Hiperlink" xfId="1053" builtinId="8" hidden="1"/>
    <cellStyle name="Hiperlink" xfId="496" builtinId="8" hidden="1"/>
    <cellStyle name="Hiperlink" xfId="58" builtinId="8" hidden="1"/>
    <cellStyle name="Hiperlink" xfId="399" builtinId="8" hidden="1"/>
    <cellStyle name="Hiperlink" xfId="909" builtinId="8" hidden="1"/>
    <cellStyle name="Hiperlink" xfId="1371" builtinId="8" hidden="1"/>
    <cellStyle name="Hiperlink" xfId="1845" builtinId="8" hidden="1"/>
    <cellStyle name="Hiperlink" xfId="1273" builtinId="8" hidden="1"/>
    <cellStyle name="Hiperlink" xfId="1165" builtinId="8" hidden="1"/>
    <cellStyle name="Hiperlink" xfId="775" builtinId="8" hidden="1"/>
    <cellStyle name="Hiperlink" xfId="718" builtinId="8" hidden="1"/>
    <cellStyle name="Hiperlink" xfId="1211" builtinId="8" hidden="1"/>
    <cellStyle name="Hiperlink" xfId="927" builtinId="8" hidden="1"/>
    <cellStyle name="Hiperlink" xfId="1779" builtinId="8" hidden="1"/>
    <cellStyle name="Hiperlink" xfId="1582" builtinId="8" hidden="1"/>
    <cellStyle name="Hiperlink" xfId="1073" builtinId="8" hidden="1"/>
    <cellStyle name="Hiperlink" xfId="472" builtinId="8" hidden="1"/>
    <cellStyle name="Hiperlink" xfId="46" builtinId="8" hidden="1"/>
    <cellStyle name="Hiperlink" xfId="413" builtinId="8" hidden="1"/>
    <cellStyle name="Hiperlink" xfId="929" builtinId="8" hidden="1"/>
    <cellStyle name="Hiperlink" xfId="1395" builtinId="8" hidden="1"/>
    <cellStyle name="Hiperlink" xfId="1865" builtinId="8" hidden="1"/>
    <cellStyle name="Hiperlink" xfId="1254" builtinId="8" hidden="1"/>
    <cellStyle name="Hiperlink" xfId="794" builtinId="8" hidden="1"/>
    <cellStyle name="Hiperlink" xfId="634" builtinId="8" hidden="1"/>
    <cellStyle name="Hiperlink" xfId="432" builtinId="8" hidden="1"/>
    <cellStyle name="Hiperlink" xfId="608" builtinId="8" hidden="1"/>
    <cellStyle name="Hiperlink" xfId="1161" builtinId="8" hidden="1"/>
    <cellStyle name="Hiperlink" xfId="1686" builtinId="8" hidden="1"/>
    <cellStyle name="Hiperlink" xfId="1619" builtinId="8" hidden="1"/>
    <cellStyle name="Hiperlink" xfId="1095" builtinId="8" hidden="1"/>
    <cellStyle name="Hiperlink" xfId="661" builtinId="8" hidden="1"/>
    <cellStyle name="Hiperlink" xfId="36" builtinId="8" hidden="1"/>
    <cellStyle name="Hiperlink" xfId="427" builtinId="8" hidden="1"/>
    <cellStyle name="Hiperlink" xfId="812" builtinId="8" hidden="1"/>
    <cellStyle name="Hiperlink" xfId="1869" builtinId="8" hidden="1"/>
    <cellStyle name="Hiperlink" xfId="1645" builtinId="8" hidden="1"/>
    <cellStyle name="Hiperlink" xfId="1341" builtinId="8" hidden="1"/>
    <cellStyle name="Hiperlink" xfId="1736" builtinId="8" hidden="1"/>
    <cellStyle name="Hiperlink" xfId="1464" builtinId="8" hidden="1"/>
    <cellStyle name="Hiperlink" xfId="1265" builtinId="8" hidden="1"/>
    <cellStyle name="Hiperlink" xfId="1580" builtinId="8" hidden="1"/>
    <cellStyle name="Hiperlink" xfId="1556" builtinId="8" hidden="1"/>
    <cellStyle name="Hiperlink" xfId="1379" builtinId="8" hidden="1"/>
    <cellStyle name="Hiperlink" xfId="1711" builtinId="8" hidden="1"/>
    <cellStyle name="Hiperlink" xfId="1115" builtinId="8" hidden="1"/>
    <cellStyle name="Hiperlink" xfId="642" builtinId="8" hidden="1"/>
    <cellStyle name="Hiperlink" xfId="94" builtinId="8" hidden="1"/>
    <cellStyle name="Hiperlink" xfId="349" builtinId="8" hidden="1"/>
    <cellStyle name="Hiperlink" xfId="832" builtinId="8" hidden="1"/>
    <cellStyle name="Hiperlink" xfId="1424" builtinId="8" hidden="1"/>
    <cellStyle name="Hiperlink" xfId="1905" builtinId="8" hidden="1"/>
    <cellStyle name="Hiperlink" xfId="1426" builtinId="8" hidden="1"/>
    <cellStyle name="Hiperlink" xfId="834" builtinId="8" hidden="1"/>
    <cellStyle name="Hiperlink" xfId="659" builtinId="8" hidden="1"/>
    <cellStyle name="Hiperlink" xfId="414" builtinId="8" hidden="1"/>
    <cellStyle name="Hiperlink" xfId="397" builtinId="8" hidden="1"/>
    <cellStyle name="Hiperlink" xfId="1117" builtinId="8" hidden="1"/>
    <cellStyle name="Hiperlink" xfId="1597" builtinId="8" hidden="1"/>
    <cellStyle name="Hiperlink" xfId="1664" builtinId="8" hidden="1"/>
    <cellStyle name="Hiperlink" xfId="1139" builtinId="8" hidden="1"/>
    <cellStyle name="Hiperlink" xfId="627" builtinId="8" hidden="1"/>
    <cellStyle name="Hiperlink" xfId="240" builtinId="8" hidden="1"/>
    <cellStyle name="Hiperlink" xfId="328" builtinId="8" hidden="1"/>
    <cellStyle name="Hiperlink" xfId="849" builtinId="8" hidden="1"/>
    <cellStyle name="Hiperlink" xfId="1441" builtinId="8" hidden="1"/>
    <cellStyle name="Hiperlink" xfId="1887" builtinId="8" hidden="1"/>
    <cellStyle name="Hiperlink" xfId="1414" builtinId="8" hidden="1"/>
    <cellStyle name="Hiperlink" xfId="1105" builtinId="8" hidden="1"/>
    <cellStyle name="Hiperlink" xfId="710" builtinId="8" hidden="1"/>
    <cellStyle name="Hiperlink" xfId="681" builtinId="8" hidden="1"/>
    <cellStyle name="Hiperlink" xfId="1217" builtinId="8" hidden="1"/>
    <cellStyle name="Hiperlink" xfId="962" builtinId="8" hidden="1"/>
    <cellStyle name="Hiperlink" xfId="1617" builtinId="8" hidden="1"/>
    <cellStyle name="Hiperlink" xfId="1684" builtinId="8" hidden="1"/>
    <cellStyle name="Hiperlink" xfId="1159" builtinId="8" hidden="1"/>
    <cellStyle name="Hiperlink" xfId="610" builtinId="8" hidden="1"/>
    <cellStyle name="Hiperlink" xfId="280" builtinId="8" hidden="1"/>
    <cellStyle name="Hiperlink" xfId="304" builtinId="8" hidden="1"/>
    <cellStyle name="Hiperlink" xfId="861" builtinId="8" hidden="1"/>
    <cellStyle name="Hiperlink" xfId="505" builtinId="8" hidden="1"/>
    <cellStyle name="Hiperlink" xfId="421" builtinId="8" hidden="1"/>
    <cellStyle name="Hiperlink" xfId="370" builtinId="8" hidden="1"/>
    <cellStyle name="Hiperlink" xfId="552" builtinId="8" hidden="1"/>
    <cellStyle name="Hiperlink" xfId="852" builtinId="8" hidden="1"/>
    <cellStyle name="Hiperlink" xfId="1237" builtinId="8" hidden="1"/>
    <cellStyle name="Hiperlink" xfId="1480" builtinId="8" hidden="1"/>
    <cellStyle name="Hiperlink" xfId="1881" builtinId="8" hidden="1"/>
    <cellStyle name="Hiperlink" xfId="1494" builtinId="8" hidden="1"/>
    <cellStyle name="Hiperlink" xfId="1223" builtinId="8" hidden="1"/>
    <cellStyle name="Hiperlink" xfId="1351" builtinId="8" hidden="1"/>
    <cellStyle name="Hiperlink" xfId="1397" builtinId="8" hidden="1"/>
    <cellStyle name="Hiperlink" xfId="474" builtinId="8" hidden="1"/>
    <cellStyle name="Hiperlink" xfId="366" builtinId="8" hidden="1"/>
    <cellStyle name="Hiperlink" xfId="1356" builtinId="8" hidden="1"/>
    <cellStyle name="Hiperlink" xfId="1145" builtinId="8" hidden="1"/>
    <cellStyle name="Hiperlink" xfId="869" builtinId="8" hidden="1"/>
    <cellStyle name="Hiperlink" xfId="1393" builtinId="8" hidden="1"/>
    <cellStyle name="Hiperlink" xfId="1857" builtinId="8" hidden="1"/>
    <cellStyle name="Hiperlink" xfId="1603" builtinId="8" hidden="1"/>
    <cellStyle name="Hiperlink" xfId="1383" builtinId="8" hidden="1"/>
    <cellStyle name="Hiperlink" xfId="1571" builtinId="8" hidden="1"/>
    <cellStyle name="Hiperlink" xfId="1891" builtinId="8" hidden="1"/>
    <cellStyle name="Hiperlink" xfId="1075" builtinId="8" hidden="1"/>
    <cellStyle name="Hiperlink" xfId="818" builtinId="8" hidden="1"/>
    <cellStyle name="Hiperlink" xfId="1213" builtinId="8" hidden="1"/>
    <cellStyle name="Hiperlink" xfId="1562" builtinId="8" hidden="1"/>
    <cellStyle name="Hiperlink" xfId="633" builtinId="8" hidden="1"/>
    <cellStyle name="Hiperlink" xfId="600" builtinId="8" hidden="1"/>
    <cellStyle name="Hiperlink" xfId="1790" builtinId="8" hidden="1"/>
    <cellStyle name="Hiperlink" xfId="1085" builtinId="8" hidden="1"/>
    <cellStyle name="Hiperlink" xfId="1312" builtinId="8" hidden="1"/>
    <cellStyle name="Hiperlink" xfId="1680" builtinId="8" hidden="1"/>
    <cellStyle name="Hiperlink" xfId="1814" builtinId="8" hidden="1"/>
    <cellStyle name="Hiperlink" xfId="1539" builtinId="8" hidden="1"/>
    <cellStyle name="Hiperlink" xfId="1101" builtinId="8" hidden="1"/>
    <cellStyle name="Hiperlink" xfId="779" builtinId="8" hidden="1"/>
    <cellStyle name="Hiperlink" xfId="457" builtinId="8" hidden="1"/>
    <cellStyle name="Hiperlink" xfId="408" builtinId="8" hidden="1"/>
    <cellStyle name="Hiperlink" xfId="334" builtinId="8" hidden="1"/>
    <cellStyle name="Hiperlink" xfId="537" builtinId="8" hidden="1"/>
    <cellStyle name="Hiperlink" xfId="741" builtinId="8" hidden="1"/>
    <cellStyle name="Hiperlink" xfId="244" builtinId="8" hidden="1"/>
    <cellStyle name="Hiperlink" xfId="88" builtinId="8" hidden="1"/>
    <cellStyle name="Hiperlink" xfId="769" builtinId="8" hidden="1"/>
    <cellStyle name="Hiperlink" xfId="1309" builtinId="8" hidden="1"/>
    <cellStyle name="Hiperlink" xfId="1824" builtinId="8" hidden="1"/>
    <cellStyle name="Hiperlink" xfId="1543" builtinId="8" hidden="1"/>
    <cellStyle name="Hiperlink" xfId="1055" builtinId="8" hidden="1"/>
    <cellStyle name="Hiperlink" xfId="946" builtinId="8" hidden="1"/>
    <cellStyle name="Hiperlink" xfId="564" builtinId="8" hidden="1"/>
    <cellStyle name="Hiperlink" xfId="1047" builtinId="8" hidden="1"/>
    <cellStyle name="Hiperlink" xfId="1023" builtinId="8" hidden="1"/>
    <cellStyle name="Hiperlink" xfId="1503" builtinId="8" hidden="1"/>
    <cellStyle name="Hiperlink" xfId="1735" builtinId="8" hidden="1"/>
    <cellStyle name="Hiperlink" xfId="1348" builtinId="8" hidden="1"/>
    <cellStyle name="Hiperlink" xfId="724" builtinId="8" hidden="1"/>
    <cellStyle name="Hiperlink" xfId="229" builtinId="8" hidden="1"/>
    <cellStyle name="Hiperlink" xfId="106" builtinId="8" hidden="1"/>
    <cellStyle name="Hiperlink" xfId="696" builtinId="8" hidden="1"/>
    <cellStyle name="Hiperlink" xfId="1322" builtinId="8" hidden="1"/>
    <cellStyle name="Hiperlink" xfId="1707" builtinId="8" hidden="1"/>
    <cellStyle name="Hiperlink" xfId="1528" builtinId="8" hidden="1"/>
    <cellStyle name="Hiperlink" xfId="982" builtinId="8" hidden="1"/>
    <cellStyle name="Hiperlink" xfId="383" builtinId="8" hidden="1"/>
    <cellStyle name="Hiperlink" xfId="286" builtinId="8" hidden="1"/>
    <cellStyle name="Hiperlink" xfId="527" builtinId="8" hidden="1"/>
    <cellStyle name="Hiperlink" xfId="990" builtinId="8" hidden="1"/>
    <cellStyle name="Hiperlink" xfId="1283" builtinId="8" hidden="1"/>
    <cellStyle name="Hiperlink" xfId="1715" builtinId="8" hidden="1"/>
    <cellStyle name="Hiperlink" xfId="1329" builtinId="8" hidden="1"/>
    <cellStyle name="Hiperlink" xfId="704" builtinId="8" hidden="1"/>
    <cellStyle name="Hiperlink" xfId="112" builtinId="8" hidden="1"/>
    <cellStyle name="Hiperlink" xfId="120" builtinId="8" hidden="1"/>
    <cellStyle name="Hiperlink" xfId="716" builtinId="8" hidden="1"/>
    <cellStyle name="Hiperlink" xfId="1721" builtinId="8" hidden="1"/>
    <cellStyle name="Hiperlink" xfId="1777" builtinId="8" hidden="1"/>
    <cellStyle name="Hiperlink" xfId="1449" builtinId="8" hidden="1"/>
    <cellStyle name="Hiperlink" xfId="1753" builtinId="8" hidden="1"/>
    <cellStyle name="Hiperlink" xfId="1682" builtinId="8" hidden="1"/>
    <cellStyle name="Hiperlink" xfId="1300" builtinId="8" hidden="1"/>
    <cellStyle name="Hiperlink" xfId="1787" builtinId="8" hidden="1"/>
    <cellStyle name="Hiperlink" xfId="1832" builtinId="8" hidden="1"/>
    <cellStyle name="Hiperlink" xfId="1271" builtinId="8" hidden="1"/>
    <cellStyle name="Hiperlink" xfId="1792" builtinId="8" hidden="1"/>
    <cellStyle name="Hiperlink" xfId="1705" builtinId="8" hidden="1"/>
    <cellStyle name="Hiperlink" xfId="758" builtinId="8" hidden="1"/>
    <cellStyle name="Hiperlink" xfId="98" builtinId="8" hidden="1"/>
    <cellStyle name="Hiperlink" xfId="238" builtinId="8" hidden="1"/>
    <cellStyle name="Hiperlink" xfId="735" builtinId="8" hidden="1"/>
    <cellStyle name="Hiperlink" xfId="1231" builtinId="8" hidden="1"/>
    <cellStyle name="Hiperlink" xfId="1746" builtinId="8" hidden="1"/>
    <cellStyle name="Hiperlink" xfId="1488" builtinId="8" hidden="1"/>
    <cellStyle name="Hiperlink" xfId="1027" builtinId="8" hidden="1"/>
    <cellStyle name="Hiperlink" xfId="544" builtinId="8" hidden="1"/>
    <cellStyle name="Hiperlink" xfId="294" builtinId="8" hidden="1"/>
    <cellStyle name="Hiperlink" xfId="509" builtinId="8" hidden="1"/>
    <cellStyle name="Hiperlink" xfId="950" builtinId="8" hidden="1"/>
    <cellStyle name="Hiperlink" xfId="1554" builtinId="8" hidden="1"/>
    <cellStyle name="Hiperlink" xfId="1812" builtinId="8" hidden="1"/>
    <cellStyle name="Hiperlink" xfId="1302" builtinId="8" hidden="1"/>
    <cellStyle name="Hiperlink" xfId="781" builtinId="8" hidden="1"/>
    <cellStyle name="Hiperlink" xfId="80" builtinId="8" hidden="1"/>
    <cellStyle name="Hiperlink" xfId="252" builtinId="8" hidden="1"/>
    <cellStyle name="Hiperlink" xfId="750" builtinId="8" hidden="1"/>
    <cellStyle name="Hiperlink" xfId="1207" builtinId="8" hidden="1"/>
    <cellStyle name="Hiperlink" xfId="1659" builtinId="8" hidden="1"/>
    <cellStyle name="Hiperlink" xfId="1573" builtinId="8" hidden="1"/>
    <cellStyle name="Hiperlink" xfId="994" builtinId="8" hidden="1"/>
    <cellStyle name="Hiperlink" xfId="1113" builtinId="8" hidden="1"/>
    <cellStyle name="Hiperlink" xfId="593" builtinId="8" hidden="1"/>
    <cellStyle name="Hiperlink" xfId="814" builtinId="8" hidden="1"/>
    <cellStyle name="Hiperlink" xfId="1071" builtinId="8" hidden="1"/>
    <cellStyle name="Hiperlink" xfId="1366" builtinId="8" hidden="1"/>
    <cellStyle name="Hiperlink" xfId="1839" builtinId="8" hidden="1"/>
    <cellStyle name="Hiperlink" xfId="1279" builtinId="8" hidden="1"/>
    <cellStyle name="Hiperlink" xfId="886" builtinId="8" hidden="1"/>
    <cellStyle name="Hiperlink" xfId="68" builtinId="8" hidden="1"/>
    <cellStyle name="Hiperlink" xfId="266" builtinId="8" hidden="1"/>
    <cellStyle name="Hiperlink" xfId="579" builtinId="8" hidden="1"/>
    <cellStyle name="Hiperlink" xfId="1187" builtinId="8" hidden="1"/>
    <cellStyle name="Hiperlink" xfId="1773" builtinId="8" hidden="1"/>
    <cellStyle name="Hiperlink" xfId="1642" builtinId="8" hidden="1"/>
    <cellStyle name="Hiperlink" xfId="1067" builtinId="8" hidden="1"/>
    <cellStyle name="Hiperlink" xfId="362" builtinId="8" hidden="1"/>
    <cellStyle name="Hiperlink" xfId="314" builtinId="8" hidden="1"/>
    <cellStyle name="Hiperlink" xfId="482" builtinId="8" hidden="1"/>
    <cellStyle name="Hiperlink" xfId="923" builtinId="8" hidden="1"/>
    <cellStyle name="Hiperlink" xfId="1385" builtinId="8" hidden="1"/>
    <cellStyle name="Hiperlink" xfId="1859" builtinId="8" hidden="1"/>
    <cellStyle name="Hiperlink" xfId="284" builtinId="8" hidden="1"/>
    <cellStyle name="Hiperlink" xfId="30" builtinId="8" hidden="1"/>
    <cellStyle name="Hiperlink" xfId="332" builtinId="8" hidden="1"/>
    <cellStyle name="Hiperlink" xfId="587" builtinId="8" hidden="1"/>
    <cellStyle name="Hiperlink" xfId="7" builtinId="8" hidden="1"/>
    <cellStyle name="Hiperlink" xfId="1281" builtinId="8" hidden="1"/>
    <cellStyle name="Hiperlink" xfId="376" builtinId="8" hidden="1"/>
    <cellStyle name="Hiperlink" xfId="700" builtinId="8" hidden="1"/>
    <cellStyle name="Hiperlink" xfId="357" builtinId="8" hidden="1"/>
    <cellStyle name="Hiperlink" xfId="964" builtinId="8" hidden="1"/>
    <cellStyle name="Hiperlink" xfId="1135" builtinId="8" hidden="1"/>
    <cellStyle name="Hiperlink" xfId="828" builtinId="8" hidden="1"/>
    <cellStyle name="Hiperlink" xfId="442" builtinId="8" hidden="1"/>
    <cellStyle name="Hiperlink" xfId="602" builtinId="8" hidden="1"/>
    <cellStyle name="Hiperlink" xfId="44" builtinId="8" hidden="1"/>
    <cellStyle name="Hiperlink" xfId="1077" builtinId="8" hidden="1"/>
    <cellStyle name="Hiperlink" xfId="1147" builtinId="8" hidden="1"/>
    <cellStyle name="Hiperlink" xfId="789" builtinId="8" hidden="1"/>
    <cellStyle name="Hiperlink" xfId="554" builtinId="8" hidden="1"/>
    <cellStyle name="Hiperlink" xfId="256" builtinId="8" hidden="1"/>
    <cellStyle name="Hiperlink" xfId="258" builtinId="8" hidden="1"/>
    <cellStyle name="Hiperlink" xfId="1672" builtinId="8" hidden="1"/>
    <cellStyle name="Hiperlink" xfId="1605" builtinId="8" hidden="1"/>
    <cellStyle name="Hiperlink" xfId="1109" builtinId="8" hidden="1"/>
    <cellStyle name="Hiperlink" xfId="393" builtinId="8" hidden="1"/>
    <cellStyle name="Hiperlink" xfId="412" builtinId="8" hidden="1"/>
    <cellStyle name="Hiperlink" xfId="663" builtinId="8" hidden="1"/>
    <cellStyle name="Hiperlink" xfId="826" builtinId="8" hidden="1"/>
    <cellStyle name="Hiperlink" xfId="1422" builtinId="8" hidden="1"/>
    <cellStyle name="Hiperlink" xfId="1899" builtinId="8" hidden="1"/>
    <cellStyle name="Hiperlink" xfId="1430" builtinId="8" hidden="1"/>
    <cellStyle name="Hiperlink" xfId="839" builtinId="8" hidden="1"/>
    <cellStyle name="Hiperlink" xfId="340" builtinId="8" hidden="1"/>
    <cellStyle name="Hiperlink" xfId="110" builtinId="8" hidden="1"/>
    <cellStyle name="Hiperlink" xfId="636" builtinId="8" hidden="1"/>
    <cellStyle name="Hiperlink" xfId="1123" builtinId="8" hidden="1"/>
    <cellStyle name="Hiperlink" xfId="1591" builtinId="8" hidden="1"/>
    <cellStyle name="Hiperlink" xfId="1586" builtinId="8" hidden="1"/>
    <cellStyle name="Hiperlink" xfId="938" builtinId="8" hidden="1"/>
    <cellStyle name="Hiperlink" xfId="1314" builtinId="8" hidden="1"/>
    <cellStyle name="Hiperlink" xfId="679" builtinId="8" hidden="1"/>
    <cellStyle name="Hiperlink" xfId="694" builtinId="8" hidden="1"/>
    <cellStyle name="Hiperlink" xfId="1133" builtinId="8" hidden="1"/>
    <cellStyle name="Hiperlink" xfId="1436" builtinId="8" hidden="1"/>
    <cellStyle name="Hiperlink" xfId="1893" builtinId="8" hidden="1"/>
    <cellStyle name="Hiperlink" xfId="1417" builtinId="8" hidden="1"/>
    <cellStyle name="Hiperlink" xfId="820" builtinId="8" hidden="1"/>
    <cellStyle name="Hiperlink" xfId="434" builtinId="8" hidden="1"/>
    <cellStyle name="Hiperlink" xfId="66" builtinId="8" hidden="1"/>
    <cellStyle name="Hiperlink" xfId="1183" builtinId="8" hidden="1"/>
    <cellStyle name="Hiperlink" xfId="1742" builtinId="8" hidden="1"/>
    <cellStyle name="Hiperlink" xfId="1575" builtinId="8" hidden="1"/>
    <cellStyle name="Hiperlink" xfId="1423" builtinId="8" hidden="1"/>
    <cellStyle name="Hiperlink" xfId="1630" builtinId="8" hidden="1"/>
    <cellStyle name="Hiperlink" xfId="1550" builtinId="8" hidden="1"/>
    <cellStyle name="Hiperlink" xfId="1593" builtinId="8" hidden="1"/>
    <cellStyle name="Hiperlink" xfId="1443" builtinId="8" hidden="1"/>
    <cellStyle name="Hiperlink" xfId="1565" builtinId="8" hidden="1"/>
    <cellStyle name="Hiperlink" xfId="1758" builtinId="8" hidden="1"/>
    <cellStyle name="Hiperlink" xfId="1885" builtinId="8" hidden="1"/>
    <cellStyle name="Hiperlink" xfId="1413" builtinId="8" hidden="1"/>
    <cellStyle name="Hiperlink" xfId="1304" builtinId="8" hidden="1"/>
    <cellStyle name="Hiperlink" xfId="1599" builtinId="8" hidden="1"/>
    <cellStyle name="Hiperlink" xfId="1816" builtinId="8" hidden="1"/>
    <cellStyle name="Hiperlink" xfId="1837" builtinId="8" hidden="1"/>
    <cellStyle name="Hiperlink" xfId="863" builtinId="8" hidden="1"/>
    <cellStyle name="Hiperlink" xfId="465" builtinId="8" hidden="1"/>
    <cellStyle name="Hiperlink" xfId="300" builtinId="8" hidden="1"/>
    <cellStyle name="Hiperlink" xfId="282" builtinId="8" hidden="1"/>
    <cellStyle name="Hiperlink" xfId="417" builtinId="8" hidden="1"/>
    <cellStyle name="Hiperlink" xfId="606" builtinId="8" hidden="1"/>
    <cellStyle name="Hiperlink" xfId="1163" builtinId="8" hidden="1"/>
    <cellStyle name="Hiperlink" xfId="1402" builtinId="8" hidden="1"/>
    <cellStyle name="Hiperlink" xfId="1688" builtinId="8" hidden="1"/>
    <cellStyle name="Hiperlink" xfId="1621" builtinId="8" hidden="1"/>
    <cellStyle name="Hiperlink" xfId="1358" builtinId="8" hidden="1"/>
    <cellStyle name="Hiperlink" xfId="1091" builtinId="8" hidden="1"/>
    <cellStyle name="Hiperlink" xfId="378" builtinId="8" hidden="1"/>
    <cellStyle name="Hiperlink" xfId="565" builtinId="8" hidden="1"/>
    <cellStyle name="Hiperlink" xfId="425" builtinId="8" hidden="1"/>
    <cellStyle name="Hiperlink" xfId="467" builtinId="8" hidden="1"/>
    <cellStyle name="Hiperlink" xfId="615" builtinId="8" hidden="1"/>
    <cellStyle name="Hiperlink" xfId="810" builtinId="8" hidden="1"/>
    <cellStyle name="Hiperlink" xfId="1412" builtinId="8" hidden="1"/>
    <cellStyle name="Hiperlink" xfId="1678" builtinId="8" hidden="1"/>
    <cellStyle name="Hiperlink" xfId="1883" builtinId="8" hidden="1"/>
    <cellStyle name="Hiperlink" xfId="1445" builtinId="8" hidden="1"/>
    <cellStyle name="Hiperlink" xfId="1103" builtinId="8" hidden="1"/>
    <cellStyle name="Hiperlink" xfId="796" builtinId="8" hidden="1"/>
    <cellStyle name="Hiperlink" xfId="324" builtinId="8" hidden="1"/>
    <cellStyle name="Hiperlink" xfId="653" builtinId="8" hidden="1"/>
    <cellStyle name="Hiperlink" xfId="1611" builtinId="8" hidden="1"/>
    <cellStyle name="Hiperlink" xfId="1153" builtinId="8" hidden="1"/>
    <cellStyle name="Hiperlink" xfId="312" builtinId="8" hidden="1"/>
    <cellStyle name="Hiperlink" xfId="858" builtinId="8" hidden="1"/>
    <cellStyle name="Hiperlink" xfId="1873" builtinId="8" hidden="1"/>
    <cellStyle name="Hiperlink" xfId="896" builtinId="8" hidden="1"/>
    <cellStyle name="Hiperlink" xfId="42" builtinId="8" hidden="1"/>
    <cellStyle name="Hiperlink" xfId="1081" builtinId="8" hidden="1"/>
    <cellStyle name="Hiperlink" xfId="1364" builtinId="8" hidden="1"/>
    <cellStyle name="Hiperlink" xfId="1578" builtinId="8" hidden="1"/>
    <cellStyle name="Hiperlink" xfId="1428" builtinId="8" hidden="1"/>
    <cellStyle name="Hiperlink" xfId="1235" builtinId="8" hidden="1"/>
    <cellStyle name="Hiperlink" xfId="1901" builtinId="8" hidden="1"/>
    <cellStyle name="Hiperlink" xfId="907" builtinId="8" hidden="1"/>
    <cellStyle name="Hiperlink" xfId="1369" builtinId="8" hidden="1"/>
    <cellStyle name="Hiperlink" xfId="1768" builtinId="8" hidden="1"/>
    <cellStyle name="Hiperlink" xfId="1843" builtinId="8" hidden="1"/>
    <cellStyle name="Hiperlink" xfId="1496" builtinId="8" hidden="1"/>
    <cellStyle name="Hiperlink" xfId="1275" builtinId="8" hidden="1"/>
    <cellStyle name="Hiperlink" xfId="1061" builtinId="8" hidden="1"/>
    <cellStyle name="Hiperlink" xfId="882" builtinId="8" hidden="1"/>
    <cellStyle name="Hiperlink" xfId="64" builtinId="8" hidden="1"/>
    <cellStyle name="Hiperlink" xfId="54" builtinId="8" hidden="1"/>
    <cellStyle name="Hiperlink" xfId="268" builtinId="8" hidden="1"/>
    <cellStyle name="Hiperlink" xfId="405" builtinId="8" hidden="1"/>
    <cellStyle name="Hiperlink" xfId="583" builtinId="8" hidden="1"/>
    <cellStyle name="Hiperlink" xfId="917" builtinId="8" hidden="1"/>
    <cellStyle name="Hiperlink" xfId="484" builtinId="8" hidden="1"/>
    <cellStyle name="Hiperlink" xfId="1193" builtinId="8" hidden="1"/>
    <cellStyle name="Hiperlink" xfId="559" builtinId="8" hidden="1"/>
    <cellStyle name="Hiperlink" xfId="640" builtinId="8" hidden="1"/>
    <cellStyle name="Hiperlink" xfId="322" builtinId="8" hidden="1"/>
    <cellStyle name="Hiperlink" xfId="447" builtinId="8" hidden="1"/>
    <cellStyle name="Hiperlink" xfId="490" builtinId="8" hidden="1"/>
    <cellStyle name="Hiperlink" xfId="574" builtinId="8" hidden="1"/>
    <cellStyle name="Hiperlink" xfId="1289" builtinId="8" hidden="1"/>
    <cellStyle name="Hiperlink" xfId="1051" builtinId="8" hidden="1"/>
    <cellStyle name="Hiperlink" xfId="891" builtinId="8" hidden="1"/>
    <cellStyle name="Hiperlink" xfId="1653" builtinId="8" hidden="1"/>
    <cellStyle name="Hiperlink" xfId="1799" builtinId="8" hidden="1"/>
    <cellStyle name="Hiperlink Visitado" xfId="1658" builtinId="9" hidden="1"/>
    <cellStyle name="Hiperlink Visitado" xfId="1663" builtinId="9" hidden="1"/>
    <cellStyle name="Hiperlink Visitado" xfId="1590" builtinId="9" hidden="1"/>
    <cellStyle name="Hiperlink Visitado" xfId="1786" builtinId="9" hidden="1"/>
    <cellStyle name="Hiperlink Visitado" xfId="1741" builtinId="9" hidden="1"/>
    <cellStyle name="Hiperlink Visitado" xfId="1771" builtinId="9" hidden="1"/>
    <cellStyle name="Hiperlink Visitado" xfId="1840" builtinId="9" hidden="1"/>
    <cellStyle name="Hiperlink Visitado" xfId="1821" builtinId="9" hidden="1"/>
    <cellStyle name="Hiperlink Visitado" xfId="1710" builtinId="9" hidden="1"/>
    <cellStyle name="Hiperlink Visitado" xfId="1321" builtinId="9" hidden="1"/>
    <cellStyle name="Hiperlink Visitado" xfId="1293" builtinId="9" hidden="1"/>
    <cellStyle name="Hiperlink Visitado" xfId="1452" builtinId="9" hidden="1"/>
    <cellStyle name="Hiperlink Visitado" xfId="1602" builtinId="9" hidden="1"/>
    <cellStyle name="Hiperlink Visitado" xfId="1689" builtinId="9" hidden="1"/>
    <cellStyle name="Hiperlink Visitado" xfId="1811" builtinId="9" hidden="1"/>
    <cellStyle name="Hiperlink Visitado" xfId="1904" builtinId="9" hidden="1"/>
    <cellStyle name="Hiperlink Visitado" xfId="1014" builtinId="9" hidden="1"/>
    <cellStyle name="Hiperlink Visitado" xfId="379" builtinId="9" hidden="1"/>
    <cellStyle name="Hiperlink Visitado" xfId="402" builtinId="9" hidden="1"/>
    <cellStyle name="Hiperlink Visitado" xfId="510" builtinId="9" hidden="1"/>
    <cellStyle name="Hiperlink Visitado" xfId="626" builtinId="9" hidden="1"/>
    <cellStyle name="Hiperlink Visitado" xfId="721" builtinId="9" hidden="1"/>
    <cellStyle name="Hiperlink Visitado" xfId="684" builtinId="9" hidden="1"/>
    <cellStyle name="Hiperlink Visitado" xfId="580" builtinId="9" hidden="1"/>
    <cellStyle name="Hiperlink Visitado" xfId="623" builtinId="9" hidden="1"/>
    <cellStyle name="Hiperlink Visitado" xfId="656" builtinId="9" hidden="1"/>
    <cellStyle name="Hiperlink Visitado" xfId="464" builtinId="9" hidden="1"/>
    <cellStyle name="Hiperlink Visitado" xfId="516" builtinId="9" hidden="1"/>
    <cellStyle name="Hiperlink Visitado" xfId="561" builtinId="9" hidden="1"/>
    <cellStyle name="Hiperlink Visitado" xfId="549" builtinId="9" hidden="1"/>
    <cellStyle name="Hiperlink Visitado" xfId="782" builtinId="9" hidden="1"/>
    <cellStyle name="Hiperlink Visitado" xfId="866" builtinId="9" hidden="1"/>
    <cellStyle name="Hiperlink Visitado" xfId="969" builtinId="9" hidden="1"/>
    <cellStyle name="Hiperlink Visitado" xfId="1132" builtinId="9" hidden="1"/>
    <cellStyle name="Hiperlink Visitado" xfId="1232" builtinId="9" hidden="1"/>
    <cellStyle name="Hiperlink Visitado" xfId="343" builtinId="9" hidden="1"/>
    <cellStyle name="Hiperlink Visitado" xfId="691" builtinId="9" hidden="1"/>
    <cellStyle name="Hiperlink Visitado" xfId="1485" builtinId="9" hidden="1"/>
    <cellStyle name="Hiperlink Visitado" xfId="1685" builtinId="9" hidden="1"/>
    <cellStyle name="Hiperlink Visitado" xfId="1315" builtinId="9" hidden="1"/>
    <cellStyle name="Hiperlink Visitado" xfId="1328" builtinId="9" hidden="1"/>
    <cellStyle name="Hiperlink Visitado" xfId="1504" builtinId="9" hidden="1"/>
    <cellStyle name="Hiperlink Visitado" xfId="1884" builtinId="9" hidden="1"/>
    <cellStyle name="Hiperlink Visitado" xfId="1728" builtinId="9" hidden="1"/>
    <cellStyle name="Hiperlink Visitado" xfId="1720" builtinId="9" hidden="1"/>
    <cellStyle name="Hiperlink Visitado" xfId="1694" builtinId="9" hidden="1"/>
    <cellStyle name="Hiperlink Visitado" xfId="1831" builtinId="9" hidden="1"/>
    <cellStyle name="Hiperlink Visitado" xfId="1825" builtinId="9" hidden="1"/>
    <cellStyle name="Hiperlink Visitado" xfId="1809" builtinId="9" hidden="1"/>
    <cellStyle name="Hiperlink Visitado" xfId="1797" builtinId="9" hidden="1"/>
    <cellStyle name="Hiperlink Visitado" xfId="1842" builtinId="9" hidden="1"/>
    <cellStyle name="Hiperlink Visitado" xfId="1862" builtinId="9" hidden="1"/>
    <cellStyle name="Hiperlink Visitado" xfId="1870" builtinId="9" hidden="1"/>
    <cellStyle name="Hiperlink Visitado" xfId="1778" builtinId="9" hidden="1"/>
    <cellStyle name="Hiperlink Visitado" xfId="1794" builtinId="9" hidden="1"/>
    <cellStyle name="Hiperlink Visitado" xfId="1699" builtinId="9" hidden="1"/>
    <cellStyle name="Hiperlink Visitado" xfId="1696" builtinId="9" hidden="1"/>
    <cellStyle name="Hiperlink Visitado" xfId="1610" builtinId="9" hidden="1"/>
    <cellStyle name="Hiperlink Visitado" xfId="1618" builtinId="9" hidden="1"/>
    <cellStyle name="Hiperlink Visitado" xfId="1572" builtinId="9" hidden="1"/>
    <cellStyle name="Hiperlink Visitado" xfId="1519" builtinId="9" hidden="1"/>
    <cellStyle name="Hiperlink Visitado" xfId="1544" builtinId="9" hidden="1"/>
    <cellStyle name="Hiperlink Visitado" xfId="1566" builtinId="9" hidden="1"/>
    <cellStyle name="Hiperlink Visitado" xfId="1420" builtinId="9" hidden="1"/>
    <cellStyle name="Hiperlink Visitado" xfId="1460" builtinId="9" hidden="1"/>
    <cellStyle name="Hiperlink Visitado" xfId="1437" builtinId="9" hidden="1"/>
    <cellStyle name="Hiperlink Visitado" xfId="1796" builtinId="9" hidden="1"/>
    <cellStyle name="Hiperlink Visitado" xfId="1730" builtinId="9" hidden="1"/>
    <cellStyle name="Hiperlink Visitado" xfId="1745" builtinId="9" hidden="1"/>
    <cellStyle name="Hiperlink Visitado" xfId="1788" builtinId="9" hidden="1"/>
    <cellStyle name="Hiperlink Visitado" xfId="1892" builtinId="9" hidden="1"/>
    <cellStyle name="Hiperlink Visitado" xfId="1876" builtinId="9" hidden="1"/>
    <cellStyle name="Hiperlink Visitado" xfId="1896" builtinId="9" hidden="1"/>
    <cellStyle name="Hiperlink Visitado" xfId="1902" builtinId="9" hidden="1"/>
    <cellStyle name="Hiperlink Visitado" xfId="1894" builtinId="9" hidden="1"/>
    <cellStyle name="Hiperlink Visitado" xfId="1673" builtinId="9" hidden="1"/>
    <cellStyle name="Hiperlink Visitado" xfId="1737" builtinId="9" hidden="1"/>
    <cellStyle name="Hiperlink Visitado" xfId="1266" builtinId="9" hidden="1"/>
    <cellStyle name="Hiperlink Visitado" xfId="1362" builtinId="9" hidden="1"/>
    <cellStyle name="Hiperlink Visitado" xfId="1472" builtinId="9" hidden="1"/>
    <cellStyle name="Hiperlink Visitado" xfId="1793" builtinId="9" hidden="1"/>
    <cellStyle name="Hiperlink Visitado" xfId="1864" builtinId="9" hidden="1"/>
    <cellStyle name="Hiperlink Visitado" xfId="1838" builtinId="9" hidden="1"/>
    <cellStyle name="Hiperlink Visitado" xfId="1823" builtinId="9" hidden="1"/>
    <cellStyle name="Hiperlink Visitado" xfId="1732" builtinId="9" hidden="1"/>
    <cellStyle name="Hiperlink Visitado" xfId="1344" builtinId="9" hidden="1"/>
    <cellStyle name="Hiperlink Visitado" xfId="1274" builtinId="9" hidden="1"/>
    <cellStyle name="Hiperlink Visitado" xfId="1172" builtinId="9" hidden="1"/>
    <cellStyle name="Hiperlink Visitado" xfId="920" builtinId="9" hidden="1"/>
    <cellStyle name="Hiperlink Visitado" xfId="365" builtinId="9" hidden="1"/>
    <cellStyle name="Hiperlink Visitado" xfId="463" builtinId="9" hidden="1"/>
    <cellStyle name="Hiperlink Visitado" xfId="686" builtinId="9" hidden="1"/>
    <cellStyle name="Hiperlink Visitado" xfId="726" builtinId="9" hidden="1"/>
    <cellStyle name="Hiperlink Visitado" xfId="1874" builtinId="9" hidden="1"/>
    <cellStyle name="Hiperlink Visitado" xfId="1661" builtinId="9" hidden="1"/>
    <cellStyle name="Hiperlink Visitado" xfId="1355" builtinId="9" hidden="1"/>
    <cellStyle name="Hiperlink Visitado" xfId="1805" builtinId="9" hidden="1"/>
    <cellStyle name="Hiperlink Visitado" xfId="1761" builtinId="9" hidden="1"/>
    <cellStyle name="Hiperlink Visitado" xfId="1589" builtinId="9" hidden="1"/>
    <cellStyle name="Hiperlink Visitado" xfId="1651" builtinId="9" hidden="1"/>
    <cellStyle name="Hiperlink Visitado" xfId="1098" builtinId="9" hidden="1"/>
    <cellStyle name="Hiperlink Visitado" xfId="1551" builtinId="9" hidden="1"/>
    <cellStyle name="Hiperlink Visitado" xfId="1398" builtinId="9" hidden="1"/>
    <cellStyle name="Hiperlink Visitado" xfId="1612" builtinId="9" hidden="1"/>
    <cellStyle name="Hiperlink Visitado" xfId="1022" builtinId="9" hidden="1"/>
    <cellStyle name="Hiperlink Visitado" xfId="1218" builtinId="9" hidden="1"/>
    <cellStyle name="Hiperlink Visitado" xfId="1209" builtinId="9" hidden="1"/>
    <cellStyle name="Hiperlink Visitado" xfId="1624" builtinId="9" hidden="1"/>
    <cellStyle name="Hiperlink Visitado" xfId="1272" builtinId="9" hidden="1"/>
    <cellStyle name="Hiperlink Visitado" xfId="1517" builtinId="9" hidden="1"/>
    <cellStyle name="Hiperlink Visitado" xfId="1614" builtinId="9" hidden="1"/>
    <cellStyle name="Hiperlink Visitado" xfId="1476" builtinId="9" hidden="1"/>
    <cellStyle name="Hiperlink Visitado" xfId="1502" builtinId="9" hidden="1"/>
    <cellStyle name="Hiperlink Visitado" xfId="1390" builtinId="9" hidden="1"/>
    <cellStyle name="Hiperlink Visitado" xfId="1370" builtinId="9" hidden="1"/>
    <cellStyle name="Hiperlink Visitado" xfId="1403" builtinId="9" hidden="1"/>
    <cellStyle name="Hiperlink Visitado" xfId="1280" builtinId="9" hidden="1"/>
    <cellStyle name="Hiperlink Visitado" xfId="1262" builtinId="9" hidden="1"/>
    <cellStyle name="Hiperlink Visitado" xfId="1299" builtinId="9" hidden="1"/>
    <cellStyle name="Hiperlink Visitado" xfId="1310" builtinId="9" hidden="1"/>
    <cellStyle name="Hiperlink Visitado" xfId="1228" builtinId="9" hidden="1"/>
    <cellStyle name="Hiperlink Visitado" xfId="1192" builtinId="9" hidden="1"/>
    <cellStyle name="Hiperlink Visitado" xfId="1166" builtinId="9" hidden="1"/>
    <cellStyle name="Hiperlink Visitado" xfId="1724" builtinId="9" hidden="1"/>
    <cellStyle name="Hiperlink Visitado" xfId="1866" builtinId="9" hidden="1"/>
    <cellStyle name="Hiperlink Visitado" xfId="1722" builtinId="9" hidden="1"/>
    <cellStyle name="Hiperlink Visitado" xfId="1156" builtinId="9" hidden="1"/>
    <cellStyle name="Hiperlink Visitado" xfId="967" builtinId="9" hidden="1"/>
    <cellStyle name="Hiperlink Visitado" xfId="1048" builtinId="9" hidden="1"/>
    <cellStyle name="Hiperlink Visitado" xfId="908" builtinId="9" hidden="1"/>
    <cellStyle name="Hiperlink Visitado" xfId="792" builtinId="9" hidden="1"/>
    <cellStyle name="Hiperlink Visitado" xfId="999" builtinId="9" hidden="1"/>
    <cellStyle name="Hiperlink Visitado" xfId="1184" builtinId="9" hidden="1"/>
    <cellStyle name="Hiperlink Visitado" xfId="551" builtinId="9" hidden="1"/>
    <cellStyle name="Hiperlink Visitado" xfId="99" builtinId="9" hidden="1"/>
    <cellStyle name="Hiperlink Visitado" xfId="734" builtinId="9" hidden="1"/>
    <cellStyle name="Hiperlink Visitado" xfId="369" builtinId="9" hidden="1"/>
    <cellStyle name="Hiperlink Visitado" xfId="87" builtinId="9" hidden="1"/>
    <cellStyle name="Hiperlink Visitado" xfId="307" builtinId="9" hidden="1"/>
    <cellStyle name="Hiperlink Visitado" xfId="49" builtinId="9" hidden="1"/>
    <cellStyle name="Hiperlink Visitado" xfId="740" builtinId="9" hidden="1"/>
    <cellStyle name="Hiperlink Visitado" xfId="1416" builtinId="9" hidden="1"/>
    <cellStyle name="Hiperlink Visitado" xfId="1712" builtinId="9" hidden="1"/>
    <cellStyle name="Hiperlink Visitado" xfId="1608" builtinId="9" hidden="1"/>
    <cellStyle name="Hiperlink Visitado" xfId="1782" builtinId="9" hidden="1"/>
    <cellStyle name="Hiperlink Visitado" xfId="1706" builtinId="9" hidden="1"/>
    <cellStyle name="Hiperlink Visitado" xfId="756" builtinId="9" hidden="1"/>
    <cellStyle name="Hiperlink Visitado" xfId="1096" builtinId="9" hidden="1"/>
    <cellStyle name="Hiperlink Visitado" xfId="790" builtinId="9" hidden="1"/>
    <cellStyle name="Hiperlink Visitado" xfId="538" builtinId="9" hidden="1"/>
    <cellStyle name="Hiperlink Visitado" xfId="588" builtinId="9" hidden="1"/>
    <cellStyle name="Hiperlink Visitado" xfId="703" builtinId="9" hidden="1"/>
    <cellStyle name="Hiperlink Visitado" xfId="249" builtinId="9" hidden="1"/>
    <cellStyle name="Hiperlink Visitado" xfId="555" builtinId="9" hidden="1"/>
    <cellStyle name="Hiperlink Visitado" xfId="877" builtinId="9" hidden="1"/>
    <cellStyle name="Hiperlink Visitado" xfId="842" builtinId="9" hidden="1"/>
    <cellStyle name="Hiperlink Visitado" xfId="1442" builtinId="9" hidden="1"/>
    <cellStyle name="Hiperlink Visitado" xfId="1295" builtinId="9" hidden="1"/>
    <cellStyle name="Hiperlink Visitado" xfId="819" builtinId="9" hidden="1"/>
    <cellStyle name="Hiperlink Visitado" xfId="1090" builtinId="9" hidden="1"/>
    <cellStyle name="Hiperlink Visitado" xfId="987" builtinId="9" hidden="1"/>
    <cellStyle name="Hiperlink Visitado" xfId="981" builtinId="9" hidden="1"/>
    <cellStyle name="Hiperlink Visitado" xfId="991" builtinId="9" hidden="1"/>
    <cellStyle name="Hiperlink Visitado" xfId="1088" builtinId="9" hidden="1"/>
    <cellStyle name="Hiperlink Visitado" xfId="1058" builtinId="9" hidden="1"/>
    <cellStyle name="Hiperlink Visitado" xfId="868" builtinId="9" hidden="1"/>
    <cellStyle name="Hiperlink Visitado" xfId="910" builtinId="9" hidden="1"/>
    <cellStyle name="Hiperlink Visitado" xfId="932" builtinId="9" hidden="1"/>
    <cellStyle name="Hiperlink Visitado" xfId="1020" builtinId="9" hidden="1"/>
    <cellStyle name="Hiperlink Visitado" xfId="1124" builtinId="9" hidden="1"/>
    <cellStyle name="Hiperlink Visitado" xfId="1734" builtinId="9" hidden="1"/>
    <cellStyle name="Hiperlink Visitado" xfId="1319" builtinId="9" hidden="1"/>
    <cellStyle name="Hiperlink Visitado" xfId="1360" builtinId="9" hidden="1"/>
    <cellStyle name="Hiperlink Visitado" xfId="1563" builtinId="9" hidden="1"/>
    <cellStyle name="Hiperlink Visitado" xfId="1365" builtinId="9" hidden="1"/>
    <cellStyle name="Hiperlink Visitado" xfId="979" builtinId="9" hidden="1"/>
    <cellStyle name="Hiperlink Visitado" xfId="1074" builtinId="9" hidden="1"/>
    <cellStyle name="Hiperlink Visitado" xfId="898" builtinId="9" hidden="1"/>
    <cellStyle name="Hiperlink Visitado" xfId="776" builtinId="9" hidden="1"/>
    <cellStyle name="Hiperlink Visitado" xfId="883" builtinId="9" hidden="1"/>
    <cellStyle name="Hiperlink Visitado" xfId="879" builtinId="9" hidden="1"/>
    <cellStyle name="Hiperlink Visitado" xfId="906" builtinId="9" hidden="1"/>
    <cellStyle name="Hiperlink Visitado" xfId="1396" builtinId="9" hidden="1"/>
    <cellStyle name="Hiperlink Visitado" xfId="1654" builtinId="9" hidden="1"/>
    <cellStyle name="Hiperlink Visitado" xfId="41" builtinId="9" hidden="1"/>
    <cellStyle name="Hiperlink Visitado" xfId="291" builtinId="9" hidden="1"/>
    <cellStyle name="Hiperlink Visitado" xfId="385" builtinId="9" hidden="1"/>
    <cellStyle name="Hiperlink Visitado" xfId="489" builtinId="9" hidden="1"/>
    <cellStyle name="Hiperlink Visitado" xfId="590" builtinId="9" hidden="1"/>
    <cellStyle name="Hiperlink Visitado" xfId="768" builtinId="9" hidden="1"/>
    <cellStyle name="Hiperlink Visitado" xfId="504" builtinId="9" hidden="1"/>
    <cellStyle name="Hiperlink Visitado" xfId="1890" builtinId="9" hidden="1"/>
    <cellStyle name="Hiperlink Visitado" xfId="1444" builtinId="9" hidden="1"/>
    <cellStyle name="Hiperlink Visitado" xfId="1833" builtinId="9" hidden="1"/>
    <cellStyle name="Hiperlink Visitado" xfId="1752" builtinId="9" hidden="1"/>
    <cellStyle name="Hiperlink Visitado" xfId="1667" builtinId="9" hidden="1"/>
    <cellStyle name="Hiperlink Visitado" xfId="1675" builtinId="9" hidden="1"/>
    <cellStyle name="Hiperlink Visitado" xfId="1754" builtinId="9" hidden="1"/>
    <cellStyle name="Hiperlink Visitado" xfId="1800" builtinId="9" hidden="1"/>
    <cellStyle name="Hiperlink Visitado" xfId="1815" builtinId="9" hidden="1"/>
    <cellStyle name="Hiperlink Visitado" xfId="1718" builtinId="9" hidden="1"/>
    <cellStyle name="Hiperlink Visitado" xfId="1240" builtinId="9" hidden="1"/>
    <cellStyle name="Hiperlink Visitado" xfId="1258" builtinId="9" hidden="1"/>
    <cellStyle name="Hiperlink Visitado" xfId="1559" builtinId="9" hidden="1"/>
    <cellStyle name="Hiperlink Visitado" xfId="1665" builtinId="9" hidden="1"/>
    <cellStyle name="Hiperlink Visitado" xfId="1759" builtinId="9" hidden="1"/>
    <cellStyle name="Hiperlink Visitado" xfId="1844" builtinId="9" hidden="1"/>
    <cellStyle name="Hiperlink Visitado" xfId="1886" builtinId="9" hidden="1"/>
    <cellStyle name="Hiperlink Visitado" xfId="1836" builtinId="9" hidden="1"/>
    <cellStyle name="Hiperlink Visitado" xfId="1374" builtinId="9" hidden="1"/>
    <cellStyle name="Hiperlink Visitado" xfId="912" builtinId="9" hidden="1"/>
    <cellStyle name="Hiperlink Visitado" xfId="889" builtinId="9" hidden="1"/>
    <cellStyle name="Hiperlink Visitado" xfId="381" builtinId="9" hidden="1"/>
    <cellStyle name="Hiperlink Visitado" xfId="717" builtinId="9" hidden="1"/>
    <cellStyle name="Hiperlink Visitado" xfId="667" builtinId="9" hidden="1"/>
    <cellStyle name="Hiperlink Visitado" xfId="259" builtinId="9" hidden="1"/>
    <cellStyle name="Hiperlink Visitado" xfId="101" builtinId="9" hidden="1"/>
    <cellStyle name="Hiperlink Visitado" xfId="63" builtinId="9" hidden="1"/>
    <cellStyle name="Hiperlink Visitado" xfId="21" builtinId="9" hidden="1"/>
    <cellStyle name="Hiperlink Visitado" xfId="121" builtinId="9" hidden="1"/>
    <cellStyle name="Hiperlink Visitado" xfId="111" builtinId="9" hidden="1"/>
    <cellStyle name="Hiperlink Visitado" xfId="85" builtinId="9" hidden="1"/>
    <cellStyle name="Hiperlink Visitado" xfId="450" builtinId="9" hidden="1"/>
    <cellStyle name="Hiperlink Visitado" xfId="441" builtinId="9" hidden="1"/>
    <cellStyle name="Hiperlink Visitado" xfId="303" builtinId="9" hidden="1"/>
    <cellStyle name="Hiperlink Visitado" xfId="257" builtinId="9" hidden="1"/>
    <cellStyle name="Hiperlink Visitado" xfId="1204" builtinId="9" hidden="1"/>
    <cellStyle name="Hiperlink Visitado" xfId="1180" builtinId="9" hidden="1"/>
    <cellStyle name="Hiperlink Visitado" xfId="1140" builtinId="9" hidden="1"/>
    <cellStyle name="Hiperlink Visitado" xfId="1062" builtinId="9" hidden="1"/>
    <cellStyle name="Hiperlink Visitado" xfId="1046" builtinId="9" hidden="1"/>
    <cellStyle name="Hiperlink Visitado" xfId="993" builtinId="9" hidden="1"/>
    <cellStyle name="Hiperlink Visitado" xfId="977" builtinId="9" hidden="1"/>
    <cellStyle name="Hiperlink Visitado" xfId="961" builtinId="9" hidden="1"/>
    <cellStyle name="Hiperlink Visitado" xfId="815" builtinId="9" hidden="1"/>
    <cellStyle name="Hiperlink Visitado" xfId="846" builtinId="9" hidden="1"/>
    <cellStyle name="Hiperlink Visitado" xfId="762" builtinId="9" hidden="1"/>
    <cellStyle name="Hiperlink Visitado" xfId="774" builtinId="9" hidden="1"/>
    <cellStyle name="Hiperlink Visitado" xfId="91" builtinId="9" hidden="1"/>
    <cellStyle name="Hiperlink Visitado" xfId="400" builtinId="9" hidden="1"/>
    <cellStyle name="Hiperlink Visitado" xfId="373" builtinId="9" hidden="1"/>
    <cellStyle name="Hiperlink Visitado" xfId="363" builtinId="9" hidden="1"/>
    <cellStyle name="Hiperlink Visitado" xfId="361" builtinId="9" hidden="1"/>
    <cellStyle name="Hiperlink Visitado" xfId="553" builtinId="9" hidden="1"/>
    <cellStyle name="Hiperlink Visitado" xfId="547" builtinId="9" hidden="1"/>
    <cellStyle name="Hiperlink Visitado" xfId="532" builtinId="9" hidden="1"/>
    <cellStyle name="Hiperlink Visitado" xfId="528" builtinId="9" hidden="1"/>
    <cellStyle name="Hiperlink Visitado" xfId="517" builtinId="9" hidden="1"/>
    <cellStyle name="Hiperlink Visitado" xfId="460" builtinId="9" hidden="1"/>
    <cellStyle name="Hiperlink Visitado" xfId="454" builtinId="9" hidden="1"/>
    <cellStyle name="Hiperlink Visitado" xfId="485" builtinId="9" hidden="1"/>
    <cellStyle name="Hiperlink Visitado" xfId="481" builtinId="9" hidden="1"/>
    <cellStyle name="Hiperlink Visitado" xfId="456" builtinId="9" hidden="1"/>
    <cellStyle name="Hiperlink Visitado" xfId="665" builtinId="9" hidden="1"/>
    <cellStyle name="Hiperlink Visitado" xfId="658" builtinId="9" hidden="1"/>
    <cellStyle name="Hiperlink Visitado" xfId="641" builtinId="9" hidden="1"/>
    <cellStyle name="Hiperlink Visitado" xfId="637" builtinId="9" hidden="1"/>
    <cellStyle name="Hiperlink Visitado" xfId="628" builtinId="9" hidden="1"/>
    <cellStyle name="Hiperlink Visitado" xfId="618" builtinId="9" hidden="1"/>
    <cellStyle name="Hiperlink Visitado" xfId="611" builtinId="9" hidden="1"/>
    <cellStyle name="Hiperlink Visitado" xfId="607" builtinId="9" hidden="1"/>
    <cellStyle name="Hiperlink Visitado" xfId="582" builtinId="9" hidden="1"/>
    <cellStyle name="Hiperlink Visitado" xfId="577" builtinId="9" hidden="1"/>
    <cellStyle name="Hiperlink Visitado" xfId="675" builtinId="9" hidden="1"/>
    <cellStyle name="Hiperlink Visitado" xfId="573" builtinId="9" hidden="1"/>
    <cellStyle name="Hiperlink Visitado" xfId="737" builtinId="9" hidden="1"/>
    <cellStyle name="Hiperlink Visitado" xfId="730" builtinId="9" hidden="1"/>
    <cellStyle name="Hiperlink Visitado" xfId="713" builtinId="9" hidden="1"/>
    <cellStyle name="Hiperlink Visitado" xfId="709" builtinId="9" hidden="1"/>
    <cellStyle name="Hiperlink Visitado" xfId="701" builtinId="9" hidden="1"/>
    <cellStyle name="Hiperlink Visitado" xfId="688" builtinId="9" hidden="1"/>
    <cellStyle name="Hiperlink Visitado" xfId="772" builtinId="9" hidden="1"/>
    <cellStyle name="Hiperlink Visitado" xfId="711" builtinId="9" hidden="1"/>
    <cellStyle name="Hiperlink Visitado" xfId="594" builtinId="9" hidden="1"/>
    <cellStyle name="Hiperlink Visitado" xfId="669" builtinId="9" hidden="1"/>
    <cellStyle name="Hiperlink Visitado" xfId="530" builtinId="9" hidden="1"/>
    <cellStyle name="Hiperlink Visitado" xfId="253" builtinId="9" hidden="1"/>
    <cellStyle name="Hiperlink Visitado" xfId="255" builtinId="9" hidden="1"/>
    <cellStyle name="Hiperlink Visitado" xfId="695" builtinId="9" hidden="1"/>
    <cellStyle name="Hiperlink Visitado" xfId="673" builtinId="9" hidden="1"/>
    <cellStyle name="Hiperlink Visitado" xfId="599" builtinId="9" hidden="1"/>
    <cellStyle name="Hiperlink Visitado" xfId="662" builtinId="9" hidden="1"/>
    <cellStyle name="Hiperlink Visitado" xfId="350" builtinId="9" hidden="1"/>
    <cellStyle name="Hiperlink Visitado" xfId="850" builtinId="9" hidden="1"/>
    <cellStyle name="Hiperlink Visitado" xfId="904" builtinId="9" hidden="1"/>
    <cellStyle name="Hiperlink Visitado" xfId="1880" builtinId="9" hidden="1"/>
    <cellStyle name="Hiperlink Visitado" xfId="1882" builtinId="9" hidden="1"/>
    <cellStyle name="Hiperlink Visitado" xfId="652" builtinId="9" hidden="1"/>
    <cellStyle name="Hiperlink Visitado" xfId="715" builtinId="9" hidden="1"/>
    <cellStyle name="Hiperlink Visitado" xfId="749" builtinId="9" hidden="1"/>
    <cellStyle name="Hiperlink Visitado" xfId="601" builtinId="9" hidden="1"/>
    <cellStyle name="Hiperlink Visitado" xfId="497" builtinId="9" hidden="1"/>
    <cellStyle name="Hiperlink Visitado" xfId="389" builtinId="9" hidden="1"/>
    <cellStyle name="Hiperlink Visitado" xfId="873" builtinId="9" hidden="1"/>
    <cellStyle name="Hiperlink Visitado" xfId="1216" builtinId="9" hidden="1"/>
    <cellStyle name="Hiperlink Visitado" xfId="431" builtinId="9" hidden="1"/>
    <cellStyle name="Hiperlink Visitado" xfId="51" builtinId="9" hidden="1"/>
    <cellStyle name="Hiperlink Visitado" xfId="799" builtinId="9" hidden="1"/>
    <cellStyle name="Hiperlink Visitado" xfId="890" builtinId="9" hidden="1"/>
    <cellStyle name="Hiperlink Visitado" xfId="887" builtinId="9" hidden="1"/>
    <cellStyle name="Hiperlink Visitado" xfId="353" builtinId="9" hidden="1"/>
    <cellStyle name="Hiperlink Visitado" xfId="477" builtinId="9" hidden="1"/>
    <cellStyle name="Hiperlink Visitado" xfId="461" builtinId="9" hidden="1"/>
    <cellStyle name="Hiperlink Visitado" xfId="770" builtinId="9" hidden="1"/>
    <cellStyle name="Hiperlink Visitado" xfId="736" builtinId="9" hidden="1"/>
    <cellStyle name="Hiperlink Visitado" xfId="603" builtinId="9" hidden="1"/>
    <cellStyle name="Hiperlink Visitado" xfId="499" builtinId="9" hidden="1"/>
    <cellStyle name="Hiperlink Visitado" xfId="543" builtinId="9" hidden="1"/>
    <cellStyle name="Hiperlink Visitado" xfId="344" builtinId="9" hidden="1"/>
    <cellStyle name="Hiperlink Visitado" xfId="1112" builtinId="9" hidden="1"/>
    <cellStyle name="Hiperlink Visitado" xfId="319" builtinId="9" hidden="1"/>
    <cellStyle name="Hiperlink Visitado" xfId="25" builtinId="9" hidden="1"/>
    <cellStyle name="Hiperlink Visitado" xfId="1888" builtinId="9" hidden="1"/>
    <cellStyle name="Hiperlink Visitado" xfId="1353" builtinId="9" hidden="1"/>
    <cellStyle name="Hiperlink Visitado" xfId="1767" builtinId="9" hidden="1"/>
    <cellStyle name="Hiperlink Visitado" xfId="536" builtinId="9" hidden="1"/>
    <cellStyle name="Hiperlink Visitado" xfId="1050" builtinId="9" hidden="1"/>
    <cellStyle name="Hiperlink Visitado" xfId="426" builtinId="9" hidden="1"/>
    <cellStyle name="Hiperlink Visitado" xfId="289" builtinId="9" hidden="1"/>
    <cellStyle name="Hiperlink Visitado" xfId="295" builtinId="9" hidden="1"/>
    <cellStyle name="Hiperlink Visitado" xfId="299" builtinId="9" hidden="1"/>
    <cellStyle name="Hiperlink Visitado" xfId="271" builtinId="9" hidden="1"/>
    <cellStyle name="Hiperlink Visitado" xfId="275" builtinId="9" hidden="1"/>
    <cellStyle name="Hiperlink Visitado" xfId="263" builtinId="9" hidden="1"/>
    <cellStyle name="Hiperlink Visitado" xfId="261" builtinId="9" hidden="1"/>
    <cellStyle name="Hiperlink Visitado" xfId="317" builtinId="9" hidden="1"/>
    <cellStyle name="Hiperlink Visitado" xfId="418" builtinId="9" hidden="1"/>
    <cellStyle name="Hiperlink Visitado" xfId="333" builtinId="9" hidden="1"/>
    <cellStyle name="Hiperlink Visitado" xfId="53" builtinId="9" hidden="1"/>
    <cellStyle name="Hiperlink Visitado" xfId="245" builtinId="9" hidden="1"/>
    <cellStyle name="Hiperlink Visitado" xfId="107" builtinId="9" hidden="1"/>
    <cellStyle name="Hiperlink Visitado" xfId="77" builtinId="9" hidden="1"/>
    <cellStyle name="Hiperlink Visitado" xfId="407" builtinId="9" hidden="1"/>
    <cellStyle name="Hiperlink Visitado" xfId="398" builtinId="9" hidden="1"/>
    <cellStyle name="Hiperlink Visitado" xfId="558" builtinId="9" hidden="1"/>
    <cellStyle name="Hiperlink Visitado" xfId="458" builtinId="9" hidden="1"/>
    <cellStyle name="Hiperlink Visitado" xfId="575" builtinId="9" hidden="1"/>
    <cellStyle name="Hiperlink Visitado" xfId="251" builtinId="9" hidden="1"/>
    <cellStyle name="Hiperlink Visitado" xfId="301" builtinId="9" hidden="1"/>
    <cellStyle name="Hiperlink Visitado" xfId="117" builtinId="9" hidden="1"/>
    <cellStyle name="Hiperlink Visitado" xfId="55" builtinId="9" hidden="1"/>
    <cellStyle name="Hiperlink Visitado" xfId="15" builtinId="9" hidden="1"/>
    <cellStyle name="Hiperlink Visitado" xfId="1749" builtinId="9" hidden="1"/>
    <cellStyle name="Hiperlink Visitado" xfId="1182" builtinId="9" hidden="1"/>
    <cellStyle name="Hiperlink Visitado" xfId="1376" builtinId="9" hidden="1"/>
    <cellStyle name="Hiperlink Visitado" xfId="1154" builtinId="9" hidden="1"/>
    <cellStyle name="Hiperlink Visitado" xfId="1297" builtinId="9" hidden="1"/>
    <cellStyle name="Hiperlink Visitado" xfId="1386" builtinId="9" hidden="1"/>
    <cellStyle name="Hiperlink Visitado" xfId="1637" builtinId="9" hidden="1"/>
    <cellStyle name="Hiperlink Visitado" xfId="1576" builtinId="9" hidden="1"/>
    <cellStyle name="Hiperlink Visitado" xfId="1506" builtinId="9" hidden="1"/>
    <cellStyle name="Hiperlink Visitado" xfId="1536" builtinId="9" hidden="1"/>
    <cellStyle name="Hiperlink Visitado" xfId="1462" builtinId="9" hidden="1"/>
    <cellStyle name="Hiperlink Visitado" xfId="1380" builtinId="9" hidden="1"/>
    <cellStyle name="Hiperlink Visitado" xfId="1427" builtinId="9" hidden="1"/>
    <cellStyle name="Hiperlink Visitado" xfId="1446" builtinId="9" hidden="1"/>
    <cellStyle name="Hiperlink Visitado" xfId="1457" builtinId="9" hidden="1"/>
    <cellStyle name="Hiperlink Visitado" xfId="1306" builtinId="9" hidden="1"/>
    <cellStyle name="Hiperlink Visitado" xfId="1349" builtinId="9" hidden="1"/>
    <cellStyle name="Hiperlink Visitado" xfId="1238" builtinId="9" hidden="1"/>
    <cellStyle name="Hiperlink Visitado" xfId="1162" builtinId="9" hidden="1"/>
    <cellStyle name="Hiperlink Visitado" xfId="1656" builtinId="9" hidden="1"/>
    <cellStyle name="Hiperlink Visitado" xfId="1774" builtinId="9" hidden="1"/>
    <cellStyle name="Hiperlink Visitado" xfId="1900" builtinId="9" hidden="1"/>
    <cellStyle name="Hiperlink Visitado" xfId="1681" builtinId="9" hidden="1"/>
    <cellStyle name="Hiperlink Visitado" xfId="1212" builtinId="9" hidden="1"/>
    <cellStyle name="Hiperlink Visitado" xfId="807" builtinId="9" hidden="1"/>
    <cellStyle name="Hiperlink Visitado" xfId="1066" builtinId="9" hidden="1"/>
    <cellStyle name="Hiperlink Visitado" xfId="1013" builtinId="9" hidden="1"/>
    <cellStyle name="Hiperlink Visitado" xfId="1622" builtinId="9" hidden="1"/>
    <cellStyle name="Hiperlink Visitado" xfId="707" builtinId="9" hidden="1"/>
    <cellStyle name="Hiperlink Visitado" xfId="297" builtinId="9" hidden="1"/>
    <cellStyle name="Hiperlink Visitado" xfId="359" builtinId="9" hidden="1"/>
    <cellStyle name="Hiperlink Visitado" xfId="391" builtinId="9" hidden="1"/>
    <cellStyle name="Hiperlink Visitado" xfId="348" builtinId="9" hidden="1"/>
    <cellStyle name="Hiperlink Visitado" xfId="725" builtinId="9" hidden="1"/>
    <cellStyle name="Hiperlink Visitado" xfId="339" builtinId="9" hidden="1"/>
    <cellStyle name="Hiperlink Visitado" xfId="31" builtinId="9" hidden="1"/>
    <cellStyle name="Hiperlink Visitado" xfId="409" builtinId="9" hidden="1"/>
    <cellStyle name="Hiperlink Visitado" xfId="341" builtinId="9" hidden="1"/>
    <cellStyle name="Hiperlink Visitado" xfId="273" builtinId="9" hidden="1"/>
    <cellStyle name="Hiperlink Visitado" xfId="83" builtinId="9" hidden="1"/>
    <cellStyle name="Hiperlink Visitado" xfId="97" builtinId="9" hidden="1"/>
    <cellStyle name="Hiperlink Visitado" xfId="103" builtinId="9" hidden="1"/>
    <cellStyle name="Hiperlink Visitado" xfId="115" builtinId="9" hidden="1"/>
    <cellStyle name="Hiperlink Visitado" xfId="119" builtinId="9" hidden="1"/>
    <cellStyle name="Hiperlink Visitado" xfId="233" builtinId="9" hidden="1"/>
    <cellStyle name="Hiperlink Visitado" xfId="247" builtinId="9" hidden="1"/>
    <cellStyle name="Hiperlink Visitado" xfId="43" builtinId="9" hidden="1"/>
    <cellStyle name="Hiperlink Visitado" xfId="57" builtinId="9" hidden="1"/>
    <cellStyle name="Hiperlink Visitado" xfId="65" builtinId="9" hidden="1"/>
    <cellStyle name="Hiperlink Visitado" xfId="325" builtinId="9" hidden="1"/>
    <cellStyle name="Hiperlink Visitado" xfId="327" builtinId="9" hidden="1"/>
    <cellStyle name="Hiperlink Visitado" xfId="443" builtinId="9" hidden="1"/>
    <cellStyle name="Hiperlink Visitado" xfId="439" builtinId="9" hidden="1"/>
    <cellStyle name="Hiperlink Visitado" xfId="428" builtinId="9" hidden="1"/>
    <cellStyle name="Hiperlink Visitado" xfId="267" builtinId="9" hidden="1"/>
    <cellStyle name="Hiperlink Visitado" xfId="367" builtinId="9" hidden="1"/>
    <cellStyle name="Hiperlink Visitado" xfId="521" builtinId="9" hidden="1"/>
    <cellStyle name="Hiperlink Visitado" xfId="690" builtinId="9" hidden="1"/>
    <cellStyle name="Hiperlink Visitado" xfId="699" builtinId="9" hidden="1"/>
    <cellStyle name="Hiperlink Visitado" xfId="742" builtinId="9" hidden="1"/>
    <cellStyle name="Hiperlink Visitado" xfId="584" builtinId="9" hidden="1"/>
    <cellStyle name="Hiperlink Visitado" xfId="614" builtinId="9" hidden="1"/>
    <cellStyle name="Hiperlink Visitado" xfId="635" builtinId="9" hidden="1"/>
    <cellStyle name="Hiperlink Visitado" xfId="469" builtinId="9" hidden="1"/>
    <cellStyle name="Hiperlink Visitado" xfId="479" builtinId="9" hidden="1"/>
    <cellStyle name="Hiperlink Visitado" xfId="501" builtinId="9" hidden="1"/>
    <cellStyle name="Hiperlink Visitado" xfId="109" builtinId="9" hidden="1"/>
    <cellStyle name="Hiperlink Visitado" xfId="89" builtinId="9" hidden="1"/>
    <cellStyle name="Hiperlink Visitado" xfId="411" builtinId="9" hidden="1"/>
    <cellStyle name="Hiperlink Visitado" xfId="420" builtinId="9" hidden="1"/>
    <cellStyle name="Hiperlink Visitado" xfId="323" builtinId="9" hidden="1"/>
    <cellStyle name="Hiperlink Visitado" xfId="315" builtinId="9" hidden="1"/>
    <cellStyle name="Hiperlink Visitado" xfId="39" builtinId="9" hidden="1"/>
    <cellStyle name="Hiperlink Visitado" xfId="71" builtinId="9" hidden="1"/>
    <cellStyle name="Hiperlink Visitado" xfId="47" builtinId="9" hidden="1"/>
    <cellStyle name="Hiperlink Visitado" xfId="19" builtinId="9" hidden="1"/>
    <cellStyle name="Hiperlink Visitado" xfId="13" builtinId="9" hidden="1"/>
    <cellStyle name="Hiperlink Visitado" xfId="17" builtinId="9" hidden="1"/>
    <cellStyle name="Hiperlink Visitado" xfId="10" builtinId="9" hidden="1"/>
    <cellStyle name="Hiperlink Visitado" xfId="285" builtinId="9" hidden="1"/>
    <cellStyle name="Hiperlink Visitado" xfId="451" builtinId="9" hidden="1"/>
    <cellStyle name="Hiperlink Visitado" xfId="534" builtinId="9" hidden="1"/>
    <cellStyle name="Hiperlink Visitado" xfId="643" builtinId="9" hidden="1"/>
    <cellStyle name="Hiperlink Visitado" xfId="677" builtinId="9" hidden="1"/>
    <cellStyle name="Hiperlink Visitado" xfId="766" builtinId="9" hidden="1"/>
    <cellStyle name="Hiperlink Visitado" xfId="448" builtinId="9" hidden="1"/>
    <cellStyle name="Hiperlink Visitado" xfId="335" builtinId="9" hidden="1"/>
    <cellStyle name="Hiperlink Visitado" xfId="59" builtinId="9" hidden="1"/>
    <cellStyle name="Hiperlink Visitado" xfId="243" builtinId="9" hidden="1"/>
    <cellStyle name="Hiperlink Visitado" xfId="105" builtinId="9" hidden="1"/>
    <cellStyle name="Hiperlink Visitado" xfId="79" builtinId="9" hidden="1"/>
    <cellStyle name="Hiperlink Visitado" xfId="313" builtinId="9" hidden="1"/>
    <cellStyle name="Hiperlink Visitado" xfId="860" builtinId="9" hidden="1"/>
    <cellStyle name="Hiperlink Visitado" xfId="541" builtinId="9" hidden="1"/>
    <cellStyle name="Hiperlink Visitado" xfId="1220" builtinId="9" hidden="1"/>
    <cellStyle name="Hiperlink Visitado" xfId="1120" builtinId="9" hidden="1"/>
    <cellStyle name="Hiperlink Visitado" xfId="1798" builtinId="9" hidden="1"/>
    <cellStyle name="Hiperlink Visitado" xfId="1200" builtinId="9" hidden="1"/>
    <cellStyle name="Hiperlink Visitado" xfId="1243" builtinId="9" hidden="1"/>
    <cellStyle name="Hiperlink Visitado" xfId="1400" builtinId="9" hidden="1"/>
    <cellStyle name="Hiperlink Visitado" xfId="1521" builtinId="9" hidden="1"/>
    <cellStyle name="Hiperlink Visitado" xfId="1474" builtinId="9" hidden="1"/>
    <cellStyle name="Hiperlink Visitado" xfId="1585" builtinId="9" hidden="1"/>
    <cellStyle name="Hiperlink Visitado" xfId="69" builtinId="9" hidden="1"/>
    <cellStyle name="Hiperlink Visitado" xfId="437" builtinId="9" hidden="1"/>
    <cellStyle name="Hiperlink Visitado" xfId="622" builtinId="9" hidden="1"/>
    <cellStyle name="Hiperlink Visitado" xfId="416" builtinId="9" hidden="1"/>
    <cellStyle name="Hiperlink Visitado" xfId="123" builtinId="9" hidden="1"/>
    <cellStyle name="Hiperlink Visitado" xfId="446" builtinId="9" hidden="1"/>
    <cellStyle name="Hiperlink Visitado" xfId="265" builtinId="9" hidden="1"/>
    <cellStyle name="Hiperlink Visitado" xfId="309" builtinId="9" hidden="1"/>
    <cellStyle name="Hiperlink Visitado" xfId="424" builtinId="9" hidden="1"/>
    <cellStyle name="Hiperlink Visitado" xfId="1357" builtinId="9" hidden="1"/>
    <cellStyle name="Hiperlink Visitado" xfId="592" builtinId="9" hidden="1"/>
    <cellStyle name="Hiperlink Visitado" xfId="897" builtinId="9" hidden="1"/>
    <cellStyle name="Hiperlink Visitado" xfId="647" builtinId="9" hidden="1"/>
    <cellStyle name="Hiperlink Visitado" xfId="453" builtinId="9" hidden="1"/>
    <cellStyle name="Hiperlink Visitado" xfId="1772" builtinId="9" hidden="1"/>
    <cellStyle name="Hiperlink Visitado" xfId="487" builtinId="9" hidden="1"/>
    <cellStyle name="Hiperlink Visitado" xfId="945" builtinId="9" hidden="1"/>
    <cellStyle name="Hiperlink Visitado" xfId="664" builtinId="9" hidden="1"/>
    <cellStyle name="Hiperlink Visitado" xfId="475" builtinId="9" hidden="1"/>
    <cellStyle name="Hiperlink Visitado" xfId="1872" builtinId="9" hidden="1"/>
    <cellStyle name="Hiperlink Visitado" xfId="539" builtinId="9" hidden="1"/>
    <cellStyle name="Hiperlink Visitado" xfId="738" builtinId="9" hidden="1"/>
    <cellStyle name="Hiperlink Visitado" xfId="545" builtinId="9" hidden="1"/>
    <cellStyle name="Hiperlink Visitado" xfId="578" builtinId="9" hidden="1"/>
    <cellStyle name="Hiperlink Visitado" xfId="697" builtinId="9" hidden="1"/>
    <cellStyle name="Hiperlink Visitado" xfId="723" builtinId="9" hidden="1"/>
    <cellStyle name="Hiperlink Visitado" xfId="751" builtinId="9" hidden="1"/>
    <cellStyle name="Hiperlink Visitado" xfId="586" builtinId="9" hidden="1"/>
    <cellStyle name="Hiperlink Visitado" xfId="624" builtinId="9" hidden="1"/>
    <cellStyle name="Hiperlink Visitado" xfId="654" builtinId="9" hidden="1"/>
    <cellStyle name="Hiperlink Visitado" xfId="471" builtinId="9" hidden="1"/>
    <cellStyle name="Hiperlink Visitado" xfId="310" builtinId="9" hidden="1"/>
    <cellStyle name="Hiperlink Visitado" xfId="560" builtinId="9" hidden="1"/>
    <cellStyle name="Hiperlink Visitado" xfId="346" builtinId="9" hidden="1"/>
    <cellStyle name="Hiperlink Visitado" xfId="375" builtinId="9" hidden="1"/>
    <cellStyle name="Hiperlink Visitado" xfId="881" builtinId="9" hidden="1"/>
    <cellStyle name="Hiperlink Visitado" xfId="928" builtinId="9" hidden="1"/>
    <cellStyle name="Hiperlink Visitado" xfId="1038" builtinId="9" hidden="1"/>
    <cellStyle name="Hiperlink Visitado" xfId="1148" builtinId="9" hidden="1"/>
    <cellStyle name="Hiperlink Visitado" xfId="281" builtinId="9" hidden="1"/>
    <cellStyle name="Hiperlink Visitado" xfId="406" builtinId="9" hidden="1"/>
    <cellStyle name="Hiperlink Visitado" xfId="61" builtinId="9" hidden="1"/>
    <cellStyle name="Hiperlink Visitado" xfId="422" builtinId="9" hidden="1"/>
    <cellStyle name="Hiperlink Visitado" xfId="660" builtinId="9" hidden="1"/>
    <cellStyle name="Hiperlink Visitado" xfId="1188" builtinId="9" hidden="1"/>
    <cellStyle name="Hiperlink Visitado" xfId="1906" builtinId="9" hidden="1"/>
    <cellStyle name="Hiperlink Visitado" xfId="1633" builtinId="9" hidden="1"/>
    <cellStyle name="Hiperlink Visitado" xfId="1692" builtinId="9" hidden="1"/>
    <cellStyle name="Hiperlink Visitado" xfId="1850" builtinId="9" hidden="1"/>
    <cellStyle name="Hiperlink Visitado" xfId="1671" builtinId="9" hidden="1"/>
    <cellStyle name="Hiperlink Visitado" xfId="1714" builtinId="9" hidden="1"/>
    <cellStyle name="Hiperlink Visitado" xfId="732" builtinId="9" hidden="1"/>
    <cellStyle name="Hiperlink Visitado" xfId="1070" builtinId="9" hidden="1"/>
    <cellStyle name="Hiperlink Visitado" xfId="1236" builtinId="9" hidden="1"/>
    <cellStyle name="Hiperlink Visitado" xfId="813" builtinId="9" hidden="1"/>
    <cellStyle name="Hiperlink Visitado" xfId="833" builtinId="9" hidden="1"/>
    <cellStyle name="Hiperlink Visitado" xfId="1483" builtinId="9" hidden="1"/>
    <cellStyle name="Hiperlink Visitado" xfId="1194" builtinId="9" hidden="1"/>
    <cellStyle name="Hiperlink Visitado" xfId="825" builtinId="9" hidden="1"/>
    <cellStyle name="Hiperlink Visitado" xfId="1036" builtinId="9" hidden="1"/>
    <cellStyle name="Hiperlink Visitado" xfId="1024" builtinId="9" hidden="1"/>
    <cellStyle name="Hiperlink Visitado" xfId="894" builtinId="9" hidden="1"/>
    <cellStyle name="Hiperlink Visitado" xfId="1498" builtinId="9" hidden="1"/>
    <cellStyle name="Hiperlink Visitado" xfId="1104" builtinId="9" hidden="1"/>
    <cellStyle name="Hiperlink Visitado" xfId="466" builtinId="9" hidden="1"/>
    <cellStyle name="Hiperlink Visitado" xfId="75" builtinId="9" hidden="1"/>
    <cellStyle name="Hiperlink Visitado" xfId="387" builtinId="9" hidden="1"/>
    <cellStyle name="Hiperlink Visitado" xfId="1176" builtinId="9" hidden="1"/>
    <cellStyle name="Hiperlink Visitado" xfId="321" builtinId="9" hidden="1"/>
    <cellStyle name="Hiperlink Visitado" xfId="81" builtinId="9" hidden="1"/>
    <cellStyle name="Hiperlink Visitado" xfId="1510" builtinId="9" hidden="1"/>
    <cellStyle name="Hiperlink Visitado" xfId="840" builtinId="9" hidden="1"/>
    <cellStyle name="Hiperlink Visitado" xfId="1409" builtinId="9" hidden="1"/>
    <cellStyle name="Hiperlink Visitado" xfId="1669" builtinId="9" hidden="1"/>
    <cellStyle name="Hiperlink Visitado" xfId="1338" builtinId="9" hidden="1"/>
    <cellStyle name="Hiperlink Visitado" xfId="1448" builtinId="9" hidden="1"/>
    <cellStyle name="Hiperlink Visitado" xfId="1546" builtinId="9" hidden="1"/>
    <cellStyle name="Hiperlink Visitado" xfId="1636" builtinId="9" hidden="1"/>
    <cellStyle name="Hiperlink Visitado" xfId="941" builtinId="9" hidden="1"/>
    <cellStyle name="Hiperlink Visitado" xfId="1429" builtinId="9" hidden="1"/>
    <cellStyle name="Hiperlink Visitado" xfId="1230" builtinId="9" hidden="1"/>
    <cellStyle name="Hiperlink Visitado" xfId="1789" builtinId="9" hidden="1"/>
    <cellStyle name="Hiperlink Visitado" xfId="1739" builtinId="9" hidden="1"/>
    <cellStyle name="Hiperlink Visitado" xfId="719" builtinId="9" hidden="1"/>
    <cellStyle name="Hiperlink Visitado" xfId="506" builtinId="9" hidden="1"/>
    <cellStyle name="Hiperlink Visitado" xfId="354" builtinId="9" hidden="1"/>
    <cellStyle name="Hiperlink Visitado" xfId="1708" builtinId="9" hidden="1"/>
    <cellStyle name="Hiperlink Visitado" xfId="1769" builtinId="9" hidden="1"/>
    <cellStyle name="Hiperlink Visitado" xfId="1394" builtinId="9" hidden="1"/>
    <cellStyle name="Hiperlink Visitado" xfId="1803" builtinId="9" hidden="1"/>
    <cellStyle name="Hiperlink Visitado" xfId="1852" builtinId="9" hidden="1"/>
    <cellStyle name="Hiperlink Visitado" xfId="1780" builtinId="9" hidden="1"/>
    <cellStyle name="Hiperlink Visitado" xfId="1819" builtinId="9" hidden="1"/>
    <cellStyle name="Hiperlink Visitado" xfId="1382" builtinId="9" hidden="1"/>
    <cellStyle name="Hiperlink Visitado" xfId="1477" builtinId="9" hidden="1"/>
    <cellStyle name="Hiperlink Visitado" xfId="1587" builtinId="9" hidden="1"/>
    <cellStyle name="Hiperlink Visitado" xfId="1776" builtinId="9" hidden="1"/>
    <cellStyle name="Hiperlink Visitado" xfId="1848" builtinId="9" hidden="1"/>
    <cellStyle name="Hiperlink Visitado" xfId="1813" builtinId="9" hidden="1"/>
    <cellStyle name="Hiperlink Visitado" xfId="1716" builtinId="9" hidden="1"/>
    <cellStyle name="Hiperlink Visitado" xfId="1765" builtinId="9" hidden="1"/>
    <cellStyle name="Hiperlink Visitado" xfId="1301" builtinId="9" hidden="1"/>
    <cellStyle name="Hiperlink Visitado" xfId="351" builtinId="9" hidden="1"/>
    <cellStyle name="Hiperlink Visitado" xfId="1030" builtinId="9" hidden="1"/>
    <cellStyle name="Hiperlink Visitado" xfId="396" builtinId="9" hidden="1"/>
    <cellStyle name="Hiperlink Visitado" xfId="473" builtinId="9" hidden="1"/>
    <cellStyle name="Hiperlink Visitado" xfId="609" builtinId="9" hidden="1"/>
    <cellStyle name="Hiperlink Visitado" xfId="705" builtinId="9" hidden="1"/>
    <cellStyle name="Hiperlink Visitado" xfId="620" builtinId="9" hidden="1"/>
    <cellStyle name="Hiperlink Visitado" xfId="1860" builtinId="9" hidden="1"/>
    <cellStyle name="Hiperlink Visitado" xfId="1568" builtinId="9" hidden="1"/>
    <cellStyle name="Hiperlink Visitado" xfId="1726" builtinId="9" hidden="1"/>
    <cellStyle name="Hiperlink Visitado" xfId="1858" builtinId="9" hidden="1"/>
    <cellStyle name="Hiperlink Visitado" xfId="1592" builtinId="9" hidden="1"/>
    <cellStyle name="Hiperlink Visitado" xfId="1687" builtinId="9" hidden="1"/>
    <cellStyle name="Hiperlink Visitado" xfId="1701" builtinId="9" hidden="1"/>
    <cellStyle name="Hiperlink Visitado" xfId="1791" builtinId="9" hidden="1"/>
    <cellStyle name="Hiperlink Visitado" xfId="1854" builtinId="9" hidden="1"/>
    <cellStyle name="Hiperlink Visitado" xfId="645" builtinId="9" hidden="1"/>
    <cellStyle name="Hiperlink Visitado" xfId="823" builtinId="9" hidden="1"/>
    <cellStyle name="Hiperlink Visitado" xfId="764" builtinId="9" hidden="1"/>
    <cellStyle name="Hiperlink Visitado" xfId="872" builtinId="9" hidden="1"/>
    <cellStyle name="Hiperlink Visitado" xfId="997" builtinId="9" hidden="1"/>
    <cellStyle name="Hiperlink Visitado" xfId="1525" builtinId="9" hidden="1"/>
    <cellStyle name="Hiperlink Visitado" xfId="1178" builtinId="9" hidden="1"/>
    <cellStyle name="Hiperlink Visitado" xfId="1270" builtinId="9" hidden="1"/>
    <cellStyle name="Hiperlink Visitado" xfId="1547" builtinId="9" hidden="1"/>
    <cellStyle name="Hiperlink Visitado" xfId="1481" builtinId="9" hidden="1"/>
    <cellStyle name="Hiperlink Visitado" xfId="1604" builtinId="9" hidden="1"/>
    <cellStyle name="Hiperlink Visitado" xfId="1290" builtinId="9" hidden="1"/>
    <cellStyle name="Hiperlink Visitado" xfId="37" builtinId="9" hidden="1"/>
    <cellStyle name="Hiperlink Visitado" xfId="73" builtinId="9" hidden="1"/>
    <cellStyle name="Hiperlink Visitado" xfId="508" builtinId="9" hidden="1"/>
    <cellStyle name="Hiperlink Visitado" xfId="95" builtinId="9" hidden="1"/>
    <cellStyle name="Hiperlink Visitado" xfId="433" builtinId="9" hidden="1"/>
    <cellStyle name="Hiperlink Visitado" xfId="283" builtinId="9" hidden="1"/>
    <cellStyle name="Hiperlink Visitado" xfId="279" builtinId="9" hidden="1"/>
    <cellStyle name="Hiperlink Visitado" xfId="287" builtinId="9" hidden="1"/>
    <cellStyle name="Hiperlink Visitado" xfId="435" builtinId="9" hidden="1"/>
    <cellStyle name="Hiperlink Visitado" xfId="45" builtinId="9" hidden="1"/>
    <cellStyle name="Hiperlink Visitado" xfId="235" builtinId="9" hidden="1"/>
    <cellStyle name="Hiperlink Visitado" xfId="113" builtinId="9" hidden="1"/>
    <cellStyle name="Hiperlink Visitado" xfId="305" builtinId="9" hidden="1"/>
    <cellStyle name="Hiperlink Visitado" xfId="92" builtinId="9" hidden="1"/>
    <cellStyle name="Hiperlink Visitado" xfId="838" builtinId="9" hidden="1"/>
    <cellStyle name="Hiperlink Visitado" xfId="526" builtinId="9" hidden="1"/>
    <cellStyle name="Hiperlink Visitado" xfId="605" builtinId="9" hidden="1"/>
    <cellStyle name="Hiperlink Visitado" xfId="612" builtinId="9" hidden="1"/>
    <cellStyle name="Hiperlink Visitado" xfId="277" builtinId="9" hidden="1"/>
    <cellStyle name="Hiperlink Visitado" xfId="445" builtinId="9" hidden="1"/>
    <cellStyle name="Hiperlink Visitado" xfId="241" builtinId="9" hidden="1"/>
    <cellStyle name="Hiperlink Visitado" xfId="11" builtinId="9" hidden="1"/>
    <cellStyle name="Hiperlink Visitado" xfId="33" builtinId="9" hidden="1"/>
    <cellStyle name="Hiperlink Visitado" xfId="239" builtinId="9" hidden="1"/>
    <cellStyle name="Hiperlink Visitado" xfId="491" builtinId="9" hidden="1"/>
    <cellStyle name="Hiperlink Visitado" xfId="1054" builtinId="9" hidden="1"/>
    <cellStyle name="Hiperlink Visitado" xfId="1846" builtinId="9" hidden="1"/>
    <cellStyle name="Hiperlink Visitado" xfId="1679" builtinId="9" hidden="1"/>
    <cellStyle name="Hiperlink Visitado" xfId="1094" builtinId="9" hidden="1"/>
    <cellStyle name="Hiperlink Visitado" xfId="1431" builtinId="9" hidden="1"/>
    <cellStyle name="Hiperlink Visitado" xfId="1650" builtinId="9" hidden="1"/>
    <cellStyle name="Hiperlink Visitado" xfId="1440" builtinId="9" hidden="1"/>
    <cellStyle name="Hiperlink Visitado" xfId="955" builtinId="9" hidden="1"/>
    <cellStyle name="Hiperlink Visitado" xfId="1108" builtinId="9" hidden="1"/>
    <cellStyle name="Hiperlink Visitado" xfId="811" builtinId="9" hidden="1"/>
    <cellStyle name="Hiperlink Visitado" xfId="851" builtinId="9" hidden="1"/>
    <cellStyle name="Hiperlink Visitado" xfId="788" builtinId="9" hidden="1"/>
    <cellStyle name="Hiperlink Visitado" xfId="853" builtinId="9" hidden="1"/>
    <cellStyle name="Hiperlink Visitado" xfId="922" builtinId="9" hidden="1"/>
    <cellStyle name="Hiperlink Visitado" xfId="934" builtinId="9" hidden="1"/>
    <cellStyle name="Hiperlink Visitado" xfId="827" builtinId="9" hidden="1"/>
    <cellStyle name="Hiperlink Visitado" xfId="1144" builtinId="9" hidden="1"/>
    <cellStyle name="Hiperlink Visitado" xfId="1114" builtinId="9" hidden="1"/>
    <cellStyle name="Hiperlink Visitado" xfId="1080" builtinId="9" hidden="1"/>
    <cellStyle name="Hiperlink Visitado" xfId="1018" builtinId="9" hidden="1"/>
    <cellStyle name="Hiperlink Visitado" xfId="983" builtinId="9" hidden="1"/>
    <cellStyle name="Hiperlink Visitado" xfId="951" builtinId="9" hidden="1"/>
    <cellStyle name="Hiperlink Visitado" xfId="985" builtinId="9" hidden="1"/>
    <cellStyle name="Hiperlink Visitado" xfId="1086" builtinId="9" hidden="1"/>
    <cellStyle name="Hiperlink Visitado" xfId="1224" builtinId="9" hidden="1"/>
    <cellStyle name="Hiperlink Visitado" xfId="1336" builtinId="9" hidden="1"/>
    <cellStyle name="Hiperlink Visitado" xfId="1493" builtinId="9" hidden="1"/>
    <cellStyle name="Hiperlink Visitado" xfId="1625" builtinId="9" hidden="1"/>
    <cellStyle name="Hiperlink Visitado" xfId="1594" builtinId="9" hidden="1"/>
    <cellStyle name="Hiperlink Visitado" xfId="1827" builtinId="9" hidden="1"/>
    <cellStyle name="Hiperlink Visitado" xfId="1868" builtinId="9" hidden="1"/>
    <cellStyle name="Hiperlink Visitado" xfId="1898" builtinId="9" hidden="1"/>
    <cellStyle name="Hiperlink Visitado" xfId="1807" builtinId="9" hidden="1"/>
    <cellStyle name="Hiperlink Visitado" xfId="1703" builtinId="9" hidden="1"/>
    <cellStyle name="Hiperlink Visitado" xfId="1743" builtinId="9" hidden="1"/>
    <cellStyle name="Hiperlink Visitado" xfId="1652" builtinId="9" hidden="1"/>
    <cellStyle name="Hiperlink Visitado" xfId="1691" builtinId="9" hidden="1"/>
    <cellStyle name="Hiperlink Visitado" xfId="1596" builtinId="9" hidden="1"/>
    <cellStyle name="Hiperlink Visitado" xfId="1152" builtinId="9" hidden="1"/>
    <cellStyle name="Hiperlink Visitado" xfId="1158" builtinId="9" hidden="1"/>
    <cellStyle name="Hiperlink Visitado" xfId="1186" builtinId="9" hidden="1"/>
    <cellStyle name="Hiperlink Visitado" xfId="1190" builtinId="9" hidden="1"/>
    <cellStyle name="Hiperlink Visitado" xfId="1202" builtinId="9" hidden="1"/>
    <cellStyle name="Hiperlink Visitado" xfId="1206" builtinId="9" hidden="1"/>
    <cellStyle name="Hiperlink Visitado" xfId="1214" builtinId="9" hidden="1"/>
    <cellStyle name="Hiperlink Visitado" xfId="1234" builtinId="9" hidden="1"/>
    <cellStyle name="Hiperlink Visitado" xfId="1242" builtinId="9" hidden="1"/>
    <cellStyle name="Hiperlink Visitado" xfId="1330" builtinId="9" hidden="1"/>
    <cellStyle name="Hiperlink Visitado" xfId="1325" builtinId="9" hidden="1"/>
    <cellStyle name="Hiperlink Visitado" xfId="1323" builtinId="9" hidden="1"/>
    <cellStyle name="Hiperlink Visitado" xfId="1308" builtinId="9" hidden="1"/>
    <cellStyle name="Hiperlink Visitado" xfId="1249" builtinId="9" hidden="1"/>
    <cellStyle name="Hiperlink Visitado" xfId="1093" builtinId="9" hidden="1"/>
    <cellStyle name="Hiperlink Visitado" xfId="1288" builtinId="9" hidden="1"/>
    <cellStyle name="Hiperlink Visitado" xfId="1264" builtinId="9" hidden="1"/>
    <cellStyle name="Hiperlink Visitado" xfId="1260" builtinId="9" hidden="1"/>
    <cellStyle name="Hiperlink Visitado" xfId="1455" builtinId="9" hidden="1"/>
    <cellStyle name="Hiperlink Visitado" xfId="1450" builtinId="9" hidden="1"/>
    <cellStyle name="Hiperlink Visitado" xfId="1438" builtinId="9" hidden="1"/>
    <cellStyle name="Hiperlink Visitado" xfId="1459" builtinId="9" hidden="1"/>
    <cellStyle name="Hiperlink Visitado" xfId="1425" builtinId="9" hidden="1"/>
    <cellStyle name="Hiperlink Visitado" xfId="1359" builtinId="9" hidden="1"/>
    <cellStyle name="Hiperlink Visitado" xfId="1407" builtinId="9" hidden="1"/>
    <cellStyle name="Hiperlink Visitado" xfId="1388" builtinId="9" hidden="1"/>
    <cellStyle name="Hiperlink Visitado" xfId="1384" builtinId="9" hidden="1"/>
    <cellStyle name="Hiperlink Visitado" xfId="1372" builtinId="9" hidden="1"/>
    <cellStyle name="Hiperlink Visitado" xfId="1363" builtinId="9" hidden="1"/>
    <cellStyle name="Hiperlink Visitado" xfId="1564" builtinId="9" hidden="1"/>
    <cellStyle name="Hiperlink Visitado" xfId="1542" builtinId="9" hidden="1"/>
    <cellStyle name="Hiperlink Visitado" xfId="1538" builtinId="9" hidden="1"/>
    <cellStyle name="Hiperlink Visitado" xfId="1569" builtinId="9" hidden="1"/>
    <cellStyle name="Hiperlink Visitado" xfId="1523" builtinId="9" hidden="1"/>
    <cellStyle name="Hiperlink Visitado" xfId="1515" builtinId="9" hidden="1"/>
    <cellStyle name="Hiperlink Visitado" xfId="1508" builtinId="9" hidden="1"/>
    <cellStyle name="Hiperlink Visitado" xfId="1489" builtinId="9" hidden="1"/>
    <cellStyle name="Hiperlink Visitado" xfId="1479" builtinId="9" hidden="1"/>
    <cellStyle name="Hiperlink Visitado" xfId="1574" builtinId="9" hidden="1"/>
    <cellStyle name="Hiperlink Visitado" xfId="1655" builtinId="9" hidden="1"/>
    <cellStyle name="Hiperlink Visitado" xfId="1495" builtinId="9" hidden="1"/>
    <cellStyle name="Hiperlink Visitado" xfId="1635" builtinId="9" hidden="1"/>
    <cellStyle name="Hiperlink Visitado" xfId="1629" builtinId="9" hidden="1"/>
    <cellStyle name="Hiperlink Visitado" xfId="1616" builtinId="9" hidden="1"/>
    <cellStyle name="Hiperlink Visitado" xfId="1598" builtinId="9" hidden="1"/>
    <cellStyle name="Hiperlink Visitado" xfId="1583" builtinId="9" hidden="1"/>
    <cellStyle name="Hiperlink Visitado" xfId="1534" builtinId="9" hidden="1"/>
    <cellStyle name="Hiperlink Visitado" xfId="1553" builtinId="9" hidden="1"/>
    <cellStyle name="Hiperlink Visitado" xfId="1411" builtinId="9" hidden="1"/>
    <cellStyle name="Hiperlink Visitado" xfId="1327" builtinId="9" hidden="1"/>
    <cellStyle name="Hiperlink Visitado" xfId="1347" builtinId="9" hidden="1"/>
    <cellStyle name="Hiperlink Visitado" xfId="947" builtinId="9" hidden="1"/>
    <cellStyle name="Hiperlink Visitado" xfId="949" builtinId="9" hidden="1"/>
    <cellStyle name="Hiperlink Visitado" xfId="1627" builtinId="9" hidden="1"/>
    <cellStyle name="Hiperlink Visitado" xfId="1491" builtinId="9" hidden="1"/>
    <cellStyle name="Hiperlink Visitado" xfId="1527" builtinId="9" hidden="1"/>
    <cellStyle name="Hiperlink Visitado" xfId="1555" builtinId="9" hidden="1"/>
    <cellStyle name="Hiperlink Visitado" xfId="1433" builtinId="9" hidden="1"/>
    <cellStyle name="Hiperlink Visitado" xfId="1340" builtinId="9" hidden="1"/>
    <cellStyle name="Hiperlink Visitado" xfId="1150" builtinId="9" hidden="1"/>
    <cellStyle name="Hiperlink Visitado" xfId="1750" builtinId="9" hidden="1"/>
    <cellStyle name="Hiperlink Visitado" xfId="1856" builtinId="9" hidden="1"/>
    <cellStyle name="Hiperlink Visitado" xfId="67" builtinId="9" hidden="1"/>
    <cellStyle name="Hiperlink Visitado" xfId="27" builtinId="9" hidden="1"/>
    <cellStyle name="Hiperlink Visitado" xfId="29" builtinId="9" hidden="1"/>
    <cellStyle name="Hiperlink Visitado" xfId="1252" builtinId="9" hidden="1"/>
    <cellStyle name="Hiperlink Visitado" xfId="1253" builtinId="9" hidden="1"/>
    <cellStyle name="Hiperlink Visitado" xfId="1648" builtinId="9" hidden="1"/>
    <cellStyle name="Hiperlink Visitado" xfId="1513" builtinId="9" hidden="1"/>
    <cellStyle name="Hiperlink Visitado" xfId="1557" builtinId="9" hidden="1"/>
    <cellStyle name="Hiperlink Visitado" xfId="1435" builtinId="9" hidden="1"/>
    <cellStyle name="Hiperlink Visitado" xfId="1276" builtinId="9" hidden="1"/>
    <cellStyle name="Hiperlink Visitado" xfId="1174" builtinId="9" hidden="1"/>
    <cellStyle name="Hiperlink Visitado" xfId="1784" builtinId="9" hidden="1"/>
    <cellStyle name="Hiperlink Visitado" xfId="1878" builtinId="9" hidden="1"/>
    <cellStyle name="Hiperlink Visitado" xfId="953" builtinId="9" hidden="1"/>
    <cellStyle name="Hiperlink Visitado" xfId="1092" builtinId="9" hidden="1"/>
    <cellStyle name="Hiperlink Visitado" xfId="862" builtinId="9" hidden="1"/>
    <cellStyle name="Hiperlink Visitado" xfId="1268" builtinId="9" hidden="1"/>
    <cellStyle name="Hiperlink Visitado" xfId="1698" builtinId="9" hidden="1"/>
    <cellStyle name="Hiperlink Visitado" xfId="1677" builtinId="9" hidden="1"/>
    <cellStyle name="Hiperlink Visitado" xfId="1683" builtinId="9" hidden="1"/>
    <cellStyle name="Hiperlink Visitado" xfId="331" builtinId="9" hidden="1"/>
    <cellStyle name="Hiperlink Visitado" xfId="1317" builtinId="9" hidden="1"/>
    <cellStyle name="Hiperlink Visitado" xfId="1255" builtinId="9" hidden="1"/>
    <cellStyle name="Hiperlink Visitado" xfId="1350" builtinId="9" hidden="1"/>
    <cellStyle name="Hiperlink Visitado" xfId="1222" builtinId="9" hidden="1"/>
    <cellStyle name="Hiperlink Visitado" xfId="1600" builtinId="9" hidden="1"/>
    <cellStyle name="Hiperlink Visitado" xfId="1487" builtinId="9" hidden="1"/>
    <cellStyle name="Hiperlink Visitado" xfId="1561" builtinId="9" hidden="1"/>
    <cellStyle name="Hiperlink Visitado" xfId="1418" builtinId="9" hidden="1"/>
    <cellStyle name="Hiperlink Visitado" xfId="1278" builtinId="9" hidden="1"/>
    <cellStyle name="Hiperlink Visitado" xfId="1345" builtinId="9" hidden="1"/>
    <cellStyle name="Hiperlink Visitado" xfId="1168" builtinId="9" hidden="1"/>
    <cellStyle name="Hiperlink Visitado" xfId="1817" builtinId="9" hidden="1"/>
    <cellStyle name="Hiperlink Visitado" xfId="1352" builtinId="9" hidden="1"/>
    <cellStyle name="Hiperlink Visitado" xfId="1034" builtinId="9" hidden="1"/>
    <cellStyle name="Hiperlink Visitado" xfId="892" builtinId="9" hidden="1"/>
    <cellStyle name="Hiperlink Visitado" xfId="1549" builtinId="9" hidden="1"/>
    <cellStyle name="Hiperlink Visitado" xfId="35" builtinId="9" hidden="1"/>
    <cellStyle name="Hiperlink Visitado" xfId="650" builtinId="9" hidden="1"/>
    <cellStyle name="Hiperlink Visitado" xfId="337" builtinId="9" hidden="1"/>
    <cellStyle name="Hiperlink Visitado" xfId="563" builtinId="9" hidden="1"/>
    <cellStyle name="Hiperlink Visitado" xfId="1334" builtinId="9" hidden="1"/>
    <cellStyle name="Hiperlink Visitado" xfId="1639" builtinId="9" hidden="1"/>
    <cellStyle name="Hiperlink Visitado" xfId="1102" builtinId="9" hidden="1"/>
    <cellStyle name="Hiperlink Visitado" xfId="1106" builtinId="9" hidden="1"/>
    <cellStyle name="Hiperlink Visitado" xfId="995" builtinId="9" hidden="1"/>
    <cellStyle name="Hiperlink Visitado" xfId="1003" builtinId="9" hidden="1"/>
    <cellStyle name="Hiperlink Visitado" xfId="1007" builtinId="9" hidden="1"/>
    <cellStyle name="Hiperlink Visitado" xfId="1026" builtinId="9" hidden="1"/>
    <cellStyle name="Hiperlink Visitado" xfId="971" builtinId="9" hidden="1"/>
    <cellStyle name="Hiperlink Visitado" xfId="975" builtinId="9" hidden="1"/>
    <cellStyle name="Hiperlink Visitado" xfId="959" builtinId="9" hidden="1"/>
    <cellStyle name="Hiperlink Visitado" xfId="963" builtinId="9" hidden="1"/>
    <cellStyle name="Hiperlink Visitado" xfId="957" builtinId="9" hidden="1"/>
    <cellStyle name="Hiperlink Visitado" xfId="1032" builtinId="9" hidden="1"/>
    <cellStyle name="Hiperlink Visitado" xfId="1116" builtinId="9" hidden="1"/>
    <cellStyle name="Hiperlink Visitado" xfId="1072" builtinId="9" hidden="1"/>
    <cellStyle name="Hiperlink Visitado" xfId="1052" builtinId="9" hidden="1"/>
    <cellStyle name="Hiperlink Visitado" xfId="895" builtinId="9" hidden="1"/>
    <cellStyle name="Hiperlink Visitado" xfId="899" builtinId="9" hidden="1"/>
    <cellStyle name="Hiperlink Visitado" xfId="918" builtinId="9" hidden="1"/>
    <cellStyle name="Hiperlink Visitado" xfId="804" builtinId="9" hidden="1"/>
    <cellStyle name="Hiperlink Visitado" xfId="793" builtinId="9" hidden="1"/>
    <cellStyle name="Hiperlink Visitado" xfId="1142" builtinId="9" hidden="1"/>
    <cellStyle name="Hiperlink Visitado" xfId="1118" builtinId="9" hidden="1"/>
    <cellStyle name="Hiperlink Visitado" xfId="1160" builtinId="9" hidden="1"/>
    <cellStyle name="Hiperlink Visitado" xfId="1226" builtinId="9" hidden="1"/>
    <cellStyle name="Hiperlink Visitado" xfId="1247" builtinId="9" hidden="1"/>
    <cellStyle name="Hiperlink Visitado" xfId="1378" builtinId="9" hidden="1"/>
    <cellStyle name="Hiperlink Visitado" xfId="1470" builtinId="9" hidden="1"/>
    <cellStyle name="Hiperlink Visitado" xfId="943" builtinId="9" hidden="1"/>
    <cellStyle name="Hiperlink Visitado" xfId="1016" builtinId="9" hidden="1"/>
    <cellStyle name="Hiperlink Visitado" xfId="1084" builtinId="9" hidden="1"/>
    <cellStyle name="Hiperlink Visitado" xfId="926" builtinId="9" hidden="1"/>
    <cellStyle name="Hiperlink Visitado" xfId="753" builtinId="9" hidden="1"/>
    <cellStyle name="Hiperlink Visitado" xfId="780" builtinId="9" hidden="1"/>
    <cellStyle name="Hiperlink Visitado" xfId="752" builtinId="9" hidden="1"/>
    <cellStyle name="Hiperlink Visitado" xfId="429" builtinId="9" hidden="1"/>
    <cellStyle name="Hiperlink Visitado" xfId="1078" builtinId="9" hidden="1"/>
    <cellStyle name="Hiperlink Visitado" xfId="571" builtinId="9" hidden="1"/>
    <cellStyle name="Hiperlink Visitado" xfId="759" builtinId="9" hidden="1"/>
    <cellStyle name="Hiperlink Visitado" xfId="1196" builtinId="9" hidden="1"/>
    <cellStyle name="Hiperlink Visitado" xfId="356" builtinId="9" hidden="1"/>
    <cellStyle name="Hiperlink Visitado" xfId="639" builtinId="9" hidden="1"/>
    <cellStyle name="Hiperlink Visitado" xfId="693" builtinId="9" hidden="1"/>
    <cellStyle name="Hiperlink Visitado" xfId="755" builtinId="9" hidden="1"/>
    <cellStyle name="Hiperlink Visitado" xfId="757" builtinId="9" hidden="1"/>
    <cellStyle name="Hiperlink Visitado" xfId="728" builtinId="9" hidden="1"/>
    <cellStyle name="Hiperlink Visitado" xfId="596" builtinId="9" hidden="1"/>
    <cellStyle name="Hiperlink Visitado" xfId="671" builtinId="9" hidden="1"/>
    <cellStyle name="Hiperlink Visitado" xfId="616" builtinId="9" hidden="1"/>
    <cellStyle name="Hiperlink Visitado" xfId="670" builtinId="9" hidden="1"/>
    <cellStyle name="Hiperlink Visitado" xfId="648" builtinId="9" hidden="1"/>
    <cellStyle name="Hiperlink Visitado" xfId="483" builtinId="9" hidden="1"/>
    <cellStyle name="Hiperlink Visitado" xfId="512" builtinId="9" hidden="1"/>
    <cellStyle name="Hiperlink Visitado" xfId="519" builtinId="9" hidden="1"/>
    <cellStyle name="Hiperlink Visitado" xfId="556" builtinId="9" hidden="1"/>
    <cellStyle name="Hiperlink Visitado" xfId="371" builtinId="9" hidden="1"/>
    <cellStyle name="Hiperlink Visitado" xfId="394" builtinId="9" hidden="1"/>
    <cellStyle name="Hiperlink Visitado" xfId="831" builtinId="9" hidden="1"/>
    <cellStyle name="Hiperlink Visitado" xfId="1001" builtinId="9" hidden="1"/>
    <cellStyle name="Hiperlink Visitado" xfId="1164" builtinId="9" hidden="1"/>
    <cellStyle name="Hiperlink Visitado" xfId="269" builtinId="9" hidden="1"/>
    <cellStyle name="Hiperlink Visitado" xfId="329" builtinId="9" hidden="1"/>
    <cellStyle name="Hiperlink Visitado" xfId="237" builtinId="9" hidden="1"/>
    <cellStyle name="Hiperlink Visitado" xfId="23" builtinId="9" hidden="1"/>
    <cellStyle name="Hiperlink Visitado" xfId="293" builtinId="9" hidden="1"/>
    <cellStyle name="Hiperlink Visitado" xfId="377" builtinId="9" hidden="1"/>
    <cellStyle name="Hiperlink Visitado" xfId="1286" builtinId="9" hidden="1"/>
    <cellStyle name="Hiperlink Visitado" xfId="1829" builtinId="9" hidden="1"/>
    <cellStyle name="Hiperlink Visitado" xfId="1511" builtinId="9" hidden="1"/>
    <cellStyle name="Hiperlink Visitado" xfId="1305" builtinId="9" hidden="1"/>
    <cellStyle name="Hiperlink Visitado" xfId="937" builtinId="9" hidden="1"/>
    <cellStyle name="Hiperlink Visitado" xfId="495" builtinId="9" hidden="1"/>
    <cellStyle name="Hiperlink Visitado" xfId="1641" builtinId="9" hidden="1"/>
    <cellStyle name="Hiperlink Visitado" xfId="1005" builtinId="9" hidden="1"/>
    <cellStyle name="Hiperlink Visitado" xfId="1342" builtinId="9" hidden="1"/>
    <cellStyle name="Hiperlink Visitado" xfId="1208" builtinId="9" hidden="1"/>
    <cellStyle name="Hiperlink Visitado" xfId="1170" builtinId="9" hidden="1"/>
    <cellStyle name="Hiperlink Visitado" xfId="1146" builtinId="9" hidden="1"/>
    <cellStyle name="Hiperlink Visitado" xfId="1763" builtinId="9" hidden="1"/>
    <cellStyle name="Hiperlink Visitado" xfId="1570" builtinId="9" hidden="1"/>
    <cellStyle name="Hiperlink Visitado" xfId="1060" builtinId="9" hidden="1"/>
    <cellStyle name="Hiperlink Visitado" xfId="885" builtinId="9" hidden="1"/>
    <cellStyle name="Hiperlink Visitado" xfId="1134" builtinId="9" hidden="1"/>
    <cellStyle name="Hiperlink Visitado" xfId="1138" builtinId="9" hidden="1"/>
    <cellStyle name="Hiperlink Visitado" xfId="1064" builtinId="9" hidden="1"/>
    <cellStyle name="Hiperlink Visitado" xfId="973" builtinId="9" hidden="1"/>
    <cellStyle name="Hiperlink Visitado" xfId="835" builtinId="9" hidden="1"/>
    <cellStyle name="Hiperlink Visitado" xfId="829" builtinId="9" hidden="1"/>
    <cellStyle name="Hiperlink Visitado" xfId="817" builtinId="9" hidden="1"/>
    <cellStyle name="Hiperlink Visitado" xfId="809" builtinId="9" hidden="1"/>
    <cellStyle name="Hiperlink Visitado" xfId="795" builtinId="9" hidden="1"/>
    <cellStyle name="Hiperlink Visitado" xfId="930" builtinId="9" hidden="1"/>
    <cellStyle name="Hiperlink Visitado" xfId="924" builtinId="9" hidden="1"/>
    <cellStyle name="Hiperlink Visitado" xfId="914" builtinId="9" hidden="1"/>
    <cellStyle name="Hiperlink Visitado" xfId="901" builtinId="9" hidden="1"/>
    <cellStyle name="Hiperlink Visitado" xfId="939" builtinId="9" hidden="1"/>
    <cellStyle name="Hiperlink Visitado" xfId="870" builtinId="9" hidden="1"/>
    <cellStyle name="Hiperlink Visitado" xfId="800" builtinId="9" hidden="1"/>
    <cellStyle name="Hiperlink Visitado" xfId="855" builtinId="9" hidden="1"/>
    <cellStyle name="Hiperlink Visitado" xfId="797" builtinId="9" hidden="1"/>
    <cellStyle name="Hiperlink Visitado" xfId="1042" builtinId="9" hidden="1"/>
    <cellStyle name="Hiperlink Visitado" xfId="1044" builtinId="9" hidden="1"/>
    <cellStyle name="Hiperlink Visitado" xfId="1056" builtinId="9" hidden="1"/>
    <cellStyle name="Hiperlink Visitado" xfId="1076" builtinId="9" hidden="1"/>
    <cellStyle name="Hiperlink Visitado" xfId="1082" builtinId="9" hidden="1"/>
    <cellStyle name="Hiperlink Visitado" xfId="1100" builtinId="9" hidden="1"/>
    <cellStyle name="Hiperlink Visitado" xfId="1068" builtinId="9" hidden="1"/>
    <cellStyle name="Hiperlink Visitado" xfId="965" builtinId="9" hidden="1"/>
    <cellStyle name="Hiperlink Visitado" xfId="1198" builtinId="9" hidden="1"/>
    <cellStyle name="Hiperlink Visitado" xfId="1250" builtinId="9" hidden="1"/>
    <cellStyle name="Hiperlink Visitado" xfId="1606" builtinId="9" hidden="1"/>
    <cellStyle name="Hiperlink Visitado" xfId="1620" builtinId="9" hidden="1"/>
    <cellStyle name="Hiperlink Visitado" xfId="1631" builtinId="9" hidden="1"/>
    <cellStyle name="Hiperlink Visitado" xfId="1500" builtinId="9" hidden="1"/>
    <cellStyle name="Hiperlink Visitado" xfId="1522" builtinId="9" hidden="1"/>
    <cellStyle name="Hiperlink Visitado" xfId="1540" builtinId="9" hidden="1"/>
    <cellStyle name="Hiperlink Visitado" xfId="1368" builtinId="9" hidden="1"/>
    <cellStyle name="Hiperlink Visitado" xfId="1405" builtinId="9" hidden="1"/>
    <cellStyle name="Hiperlink Visitado" xfId="1415" builtinId="9" hidden="1"/>
    <cellStyle name="Hiperlink Visitado" xfId="1454" builtinId="9" hidden="1"/>
    <cellStyle name="Hiperlink Visitado" xfId="1245" builtinId="9" hidden="1"/>
    <cellStyle name="Hiperlink Visitado" xfId="1284" builtinId="9" hidden="1"/>
    <cellStyle name="Hiperlink Visitado" xfId="1332" builtinId="9" hidden="1"/>
    <cellStyle name="Hiperlink Visitado" xfId="802" builtinId="9" hidden="1"/>
    <cellStyle name="Hiperlink Visitado" xfId="821" builtinId="9" hidden="1"/>
    <cellStyle name="Hiperlink Visitado" xfId="1136" builtinId="9" hidden="1"/>
    <cellStyle name="Hiperlink Visitado" xfId="1122" builtinId="9" hidden="1"/>
    <cellStyle name="Hiperlink Visitado" xfId="1110" builtinId="9" hidden="1"/>
    <cellStyle name="Hiperlink Visitado" xfId="1040" builtinId="9" hidden="1"/>
    <cellStyle name="Hiperlink Visitado" xfId="1028" builtinId="9" hidden="1"/>
    <cellStyle name="Hiperlink Visitado" xfId="989" builtinId="9" hidden="1"/>
    <cellStyle name="Hiperlink Visitado" xfId="875" builtinId="9" hidden="1"/>
    <cellStyle name="Hiperlink Visitado" xfId="844" builtinId="9" hidden="1"/>
    <cellStyle name="Hiperlink Visitado" xfId="864" builtinId="9" hidden="1"/>
    <cellStyle name="Hiperlink Visitado" xfId="916" builtinId="9" hidden="1"/>
    <cellStyle name="Hiperlink Visitado" xfId="786" builtinId="9" hidden="1"/>
    <cellStyle name="Hiperlink Visitado" xfId="778" builtinId="9" hidden="1"/>
    <cellStyle name="Hiperlink Visitado" xfId="784" builtinId="9" hidden="1"/>
    <cellStyle name="Hyperlink 2" xfId="184" xr:uid="{00000000-0005-0000-0000-000015070000}"/>
    <cellStyle name="Input calculation" xfId="130" xr:uid="{00000000-0005-0000-0000-000017070000}"/>
    <cellStyle name="Input calculation 2" xfId="185" xr:uid="{00000000-0005-0000-0000-000018070000}"/>
    <cellStyle name="Input data" xfId="128" xr:uid="{00000000-0005-0000-0000-000019070000}"/>
    <cellStyle name="Input data 2" xfId="132" xr:uid="{00000000-0005-0000-0000-00001A070000}"/>
    <cellStyle name="Input data 2 2" xfId="572" xr:uid="{00000000-0005-0000-0000-00001B070000}"/>
    <cellStyle name="Input data 2 2 2" xfId="1471" xr:uid="{00000000-0005-0000-0000-00001C070000}"/>
    <cellStyle name="Input data 2 3" xfId="685" xr:uid="{00000000-0005-0000-0000-00001D070000}"/>
    <cellStyle name="Input data 2 3 2" xfId="1584" xr:uid="{00000000-0005-0000-0000-00001E070000}"/>
    <cellStyle name="Input data 2 4" xfId="1009" xr:uid="{00000000-0005-0000-0000-00001F070000}"/>
    <cellStyle name="Input data 2 4 2" xfId="1908" xr:uid="{00000000-0005-0000-0000-000020070000}"/>
    <cellStyle name="Input data 2 5" xfId="1126" xr:uid="{00000000-0005-0000-0000-000021070000}"/>
    <cellStyle name="Input data 3" xfId="568" xr:uid="{00000000-0005-0000-0000-000022070000}"/>
    <cellStyle name="Input data 3 2" xfId="1467" xr:uid="{00000000-0005-0000-0000-000023070000}"/>
    <cellStyle name="Input data 4" xfId="682" xr:uid="{00000000-0005-0000-0000-000024070000}"/>
    <cellStyle name="Input data 4 2" xfId="1581" xr:uid="{00000000-0005-0000-0000-000025070000}"/>
    <cellStyle name="Input data 5" xfId="1008" xr:uid="{00000000-0005-0000-0000-000026070000}"/>
    <cellStyle name="Input data 5 2" xfId="1907" xr:uid="{00000000-0005-0000-0000-000027070000}"/>
    <cellStyle name="Input data 6" xfId="1125" xr:uid="{00000000-0005-0000-0000-000028070000}"/>
    <cellStyle name="Input estimate" xfId="186" xr:uid="{00000000-0005-0000-0000-000029070000}"/>
    <cellStyle name="Input estimate 2" xfId="625" xr:uid="{00000000-0005-0000-0000-00002A070000}"/>
    <cellStyle name="Input estimate 2 2" xfId="1524" xr:uid="{00000000-0005-0000-0000-00002B070000}"/>
    <cellStyle name="Input estimate 3" xfId="739" xr:uid="{00000000-0005-0000-0000-00002C070000}"/>
    <cellStyle name="Input estimate 3 2" xfId="1638" xr:uid="{00000000-0005-0000-0000-00002D070000}"/>
    <cellStyle name="Input estimate 4" xfId="1010" xr:uid="{00000000-0005-0000-0000-00002E070000}"/>
    <cellStyle name="Input estimate 4 2" xfId="1909" xr:uid="{00000000-0005-0000-0000-00002F070000}"/>
    <cellStyle name="Input estimate 5" xfId="1127" xr:uid="{00000000-0005-0000-0000-000030070000}"/>
    <cellStyle name="Input link" xfId="127" xr:uid="{00000000-0005-0000-0000-000031070000}"/>
    <cellStyle name="Input link (different workbook)" xfId="187" xr:uid="{00000000-0005-0000-0000-000032070000}"/>
    <cellStyle name="Input link (different workbook) 2" xfId="188" xr:uid="{00000000-0005-0000-0000-000033070000}"/>
    <cellStyle name="Input link 2" xfId="189" xr:uid="{00000000-0005-0000-0000-000034070000}"/>
    <cellStyle name="Input link 3" xfId="190" xr:uid="{00000000-0005-0000-0000-000035070000}"/>
    <cellStyle name="Input parameter" xfId="191" xr:uid="{00000000-0005-0000-0000-000036070000}"/>
    <cellStyle name="Input parameter 2" xfId="192" xr:uid="{00000000-0005-0000-0000-000037070000}"/>
    <cellStyle name="Input parameter 2 2" xfId="631" xr:uid="{00000000-0005-0000-0000-000038070000}"/>
    <cellStyle name="Input parameter 2 2 2" xfId="1530" xr:uid="{00000000-0005-0000-0000-000039070000}"/>
    <cellStyle name="Input parameter 2 3" xfId="745" xr:uid="{00000000-0005-0000-0000-00003A070000}"/>
    <cellStyle name="Input parameter 2 3 2" xfId="1644" xr:uid="{00000000-0005-0000-0000-00003B070000}"/>
    <cellStyle name="Input parameter 2 4" xfId="1012" xr:uid="{00000000-0005-0000-0000-00003C070000}"/>
    <cellStyle name="Input parameter 2 4 2" xfId="1911" xr:uid="{00000000-0005-0000-0000-00003D070000}"/>
    <cellStyle name="Input parameter 2 5" xfId="1129" xr:uid="{00000000-0005-0000-0000-00003E070000}"/>
    <cellStyle name="Input parameter 3" xfId="630" xr:uid="{00000000-0005-0000-0000-00003F070000}"/>
    <cellStyle name="Input parameter 3 2" xfId="1529" xr:uid="{00000000-0005-0000-0000-000040070000}"/>
    <cellStyle name="Input parameter 4" xfId="744" xr:uid="{00000000-0005-0000-0000-000041070000}"/>
    <cellStyle name="Input parameter 4 2" xfId="1643" xr:uid="{00000000-0005-0000-0000-000042070000}"/>
    <cellStyle name="Input parameter 5" xfId="1011" xr:uid="{00000000-0005-0000-0000-000043070000}"/>
    <cellStyle name="Input parameter 5 2" xfId="1910" xr:uid="{00000000-0005-0000-0000-000044070000}"/>
    <cellStyle name="Input parameter 6" xfId="1128" xr:uid="{00000000-0005-0000-0000-000045070000}"/>
    <cellStyle name="Moeda" xfId="1" builtinId="4"/>
    <cellStyle name="Moeda 2" xfId="9" xr:uid="{00000000-0005-0000-0000-000047070000}"/>
    <cellStyle name="Moeda 2 2" xfId="193" xr:uid="{00000000-0005-0000-0000-000048070000}"/>
    <cellStyle name="Moeda 3" xfId="93" xr:uid="{00000000-0005-0000-0000-000049070000}"/>
    <cellStyle name="Name" xfId="131" xr:uid="{00000000-0005-0000-0000-00004A070000}"/>
    <cellStyle name="Name 2" xfId="194" xr:uid="{00000000-0005-0000-0000-00004B070000}"/>
    <cellStyle name="Normal" xfId="0" builtinId="0"/>
    <cellStyle name="Normal 2" xfId="3" xr:uid="{00000000-0005-0000-0000-00004D070000}"/>
    <cellStyle name="Normal 2 12 2" xfId="231" xr:uid="{00000000-0005-0000-0000-00004E070000}"/>
    <cellStyle name="Normal 3" xfId="4" xr:uid="{00000000-0005-0000-0000-00004F070000}"/>
    <cellStyle name="Normal 3 2" xfId="195" xr:uid="{00000000-0005-0000-0000-000050070000}"/>
    <cellStyle name="Normal 4" xfId="196" xr:uid="{00000000-0005-0000-0000-000051070000}"/>
    <cellStyle name="Normal 5" xfId="197" xr:uid="{00000000-0005-0000-0000-000052070000}"/>
    <cellStyle name="Normal 6" xfId="198" xr:uid="{00000000-0005-0000-0000-000053070000}"/>
    <cellStyle name="Normal 7" xfId="125" xr:uid="{00000000-0005-0000-0000-000054070000}"/>
    <cellStyle name="Normal 8" xfId="230" xr:uid="{00000000-0005-0000-0000-000055070000}"/>
    <cellStyle name="Nota 2" xfId="199" xr:uid="{00000000-0005-0000-0000-000056070000}"/>
    <cellStyle name="Note 2" xfId="200" xr:uid="{00000000-0005-0000-0000-000057070000}"/>
    <cellStyle name="Number" xfId="201" xr:uid="{00000000-0005-0000-0000-000058070000}"/>
    <cellStyle name="Number (2dp)" xfId="202" xr:uid="{00000000-0005-0000-0000-000059070000}"/>
    <cellStyle name="Output 2" xfId="203" xr:uid="{00000000-0005-0000-0000-00005A070000}"/>
    <cellStyle name="Percent 2" xfId="204" xr:uid="{00000000-0005-0000-0000-00005B070000}"/>
    <cellStyle name="Percentage" xfId="205" xr:uid="{00000000-0005-0000-0000-00005C070000}"/>
    <cellStyle name="Percentage (2dp)" xfId="206" xr:uid="{00000000-0005-0000-0000-00005D070000}"/>
    <cellStyle name="Percentage (2dp) 2" xfId="207" xr:uid="{00000000-0005-0000-0000-00005E070000}"/>
    <cellStyle name="Percentage 2" xfId="208" xr:uid="{00000000-0005-0000-0000-00005F070000}"/>
    <cellStyle name="Porcentagem" xfId="2" builtinId="5"/>
    <cellStyle name="Porcentagem 2" xfId="209" xr:uid="{00000000-0005-0000-0000-000061070000}"/>
    <cellStyle name="Row label" xfId="210" xr:uid="{00000000-0005-0000-0000-000062070000}"/>
    <cellStyle name="Row label (indent)" xfId="211" xr:uid="{00000000-0005-0000-0000-000063070000}"/>
    <cellStyle name="Row label (indent) 2" xfId="212" xr:uid="{00000000-0005-0000-0000-000064070000}"/>
    <cellStyle name="Row label 2" xfId="213" xr:uid="{00000000-0005-0000-0000-000065070000}"/>
    <cellStyle name="Row label 3" xfId="214" xr:uid="{00000000-0005-0000-0000-000066070000}"/>
    <cellStyle name="Ruim" xfId="6" builtinId="27"/>
    <cellStyle name="Saída 2" xfId="215" xr:uid="{00000000-0005-0000-0000-000067070000}"/>
    <cellStyle name="Sub-total row" xfId="216" xr:uid="{00000000-0005-0000-0000-000068070000}"/>
    <cellStyle name="Table finish row" xfId="217" xr:uid="{00000000-0005-0000-0000-000069070000}"/>
    <cellStyle name="Table shading" xfId="218" xr:uid="{00000000-0005-0000-0000-00006A070000}"/>
    <cellStyle name="Table shading 2" xfId="219" xr:uid="{00000000-0005-0000-0000-00006B070000}"/>
    <cellStyle name="Table unfinish row" xfId="220" xr:uid="{00000000-0005-0000-0000-00006C070000}"/>
    <cellStyle name="Table unfinish row 2" xfId="221" xr:uid="{00000000-0005-0000-0000-00006D070000}"/>
    <cellStyle name="Table unshading" xfId="222" xr:uid="{00000000-0005-0000-0000-00006E070000}"/>
    <cellStyle name="Text" xfId="223" xr:uid="{00000000-0005-0000-0000-00006F070000}"/>
    <cellStyle name="Total 2" xfId="224" xr:uid="{00000000-0005-0000-0000-000070070000}"/>
    <cellStyle name="Total row" xfId="225" xr:uid="{00000000-0005-0000-0000-000071070000}"/>
    <cellStyle name="Unhighlight" xfId="129" xr:uid="{00000000-0005-0000-0000-000072070000}"/>
    <cellStyle name="Unhighlight 2" xfId="226" xr:uid="{00000000-0005-0000-0000-000073070000}"/>
    <cellStyle name="Untotal row" xfId="227" xr:uid="{00000000-0005-0000-0000-000074070000}"/>
    <cellStyle name="Untotal row 2" xfId="228" xr:uid="{00000000-0005-0000-0000-000075070000}"/>
    <cellStyle name="Vírgula 2" xfId="133" xr:uid="{00000000-0005-0000-0000-000076070000}"/>
    <cellStyle name="Vírgula 3" xfId="90" xr:uid="{00000000-0005-0000-0000-000077070000}"/>
  </cellStyles>
  <dxfs count="1">
    <dxf>
      <font>
        <b val="0"/>
        <i val="0"/>
        <color rgb="FF3B4A1E"/>
      </font>
      <fill>
        <patternFill>
          <fgColor auto="1"/>
          <bgColor theme="6" tint="0.79998168889431442"/>
        </patternFill>
      </fill>
    </dxf>
  </dxfs>
  <tableStyles count="0" defaultTableStyle="TableStyleMedium2" defaultPivotStyle="PivotStyleLight16"/>
  <colors>
    <mruColors>
      <color rgb="FF3B4A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43"/>
  <sheetViews>
    <sheetView showGridLines="0" tabSelected="1" topLeftCell="J1" zoomScale="80" zoomScaleNormal="80" workbookViewId="0">
      <selection activeCell="K29" sqref="K29"/>
    </sheetView>
  </sheetViews>
  <sheetFormatPr defaultRowHeight="18.75" x14ac:dyDescent="0.3"/>
  <cols>
    <col min="1" max="2" width="18" style="10" customWidth="1"/>
    <col min="3" max="3" width="22.28515625" style="10" customWidth="1"/>
    <col min="4" max="4" width="33.5703125" style="12" customWidth="1"/>
    <col min="5" max="5" width="77.7109375" style="12" customWidth="1"/>
    <col min="6" max="6" width="12.28515625" style="10" customWidth="1"/>
    <col min="7" max="7" width="14.7109375" style="10" customWidth="1"/>
    <col min="8" max="8" width="26" style="10" customWidth="1"/>
    <col min="9" max="9" width="6" style="10" bestFit="1" customWidth="1"/>
    <col min="10" max="10" width="25.140625" style="10" bestFit="1" customWidth="1"/>
    <col min="11" max="11" width="22" style="10" bestFit="1" customWidth="1"/>
    <col min="12" max="12" width="10.28515625" style="10" customWidth="1"/>
    <col min="13" max="13" width="6" style="10" bestFit="1" customWidth="1"/>
    <col min="14" max="14" width="26.7109375" style="10" customWidth="1"/>
    <col min="15" max="15" width="20.42578125" style="10" customWidth="1"/>
    <col min="16" max="16" width="10.7109375" style="10" customWidth="1"/>
    <col min="17" max="17" width="8.140625" style="10" bestFit="1" customWidth="1"/>
    <col min="18" max="18" width="24.28515625" style="10" customWidth="1"/>
    <col min="19" max="19" width="20" style="10" customWidth="1"/>
    <col min="20" max="20" width="8.85546875" style="10" customWidth="1"/>
    <col min="21" max="21" width="7.5703125" style="10" bestFit="1" customWidth="1"/>
    <col min="22" max="23" width="24.28515625" style="10" customWidth="1"/>
    <col min="24" max="24" width="10.28515625" style="10" customWidth="1"/>
    <col min="25" max="25" width="7.5703125" style="10" bestFit="1" customWidth="1"/>
    <col min="26" max="27" width="24.140625" style="10" customWidth="1"/>
    <col min="28" max="28" width="12" style="10" customWidth="1"/>
    <col min="29" max="29" width="33.42578125" style="10" customWidth="1"/>
    <col min="30" max="30" width="31.5703125" style="10" customWidth="1"/>
    <col min="31" max="31" width="28" style="10" hidden="1" customWidth="1"/>
    <col min="32" max="16384" width="9.140625" style="10"/>
  </cols>
  <sheetData>
    <row r="1" spans="1:31" x14ac:dyDescent="0.3">
      <c r="K1" s="5" t="s">
        <v>0</v>
      </c>
      <c r="L1" s="2"/>
      <c r="M1" s="2"/>
      <c r="N1" s="2"/>
      <c r="O1" s="2"/>
      <c r="P1" s="2"/>
      <c r="Q1" s="2"/>
    </row>
    <row r="2" spans="1:31" x14ac:dyDescent="0.3">
      <c r="B2" s="11"/>
    </row>
    <row r="3" spans="1:31" ht="19.5" thickBot="1" x14ac:dyDescent="0.35">
      <c r="A3" s="9"/>
      <c r="C3" s="9"/>
      <c r="D3" s="13"/>
      <c r="E3" s="13"/>
      <c r="F3" s="14"/>
      <c r="G3" s="14"/>
      <c r="H3" s="15"/>
      <c r="I3" s="15"/>
      <c r="J3" s="15"/>
      <c r="K3" s="15"/>
      <c r="L3" s="15"/>
      <c r="M3" s="14"/>
      <c r="N3" s="16"/>
      <c r="O3" s="16"/>
      <c r="P3" s="14"/>
      <c r="Q3" s="14"/>
      <c r="R3" s="16"/>
      <c r="S3" s="16"/>
      <c r="T3" s="9"/>
      <c r="U3" s="14"/>
      <c r="V3" s="16"/>
      <c r="W3" s="16"/>
      <c r="X3" s="9"/>
      <c r="Y3" s="9"/>
      <c r="Z3" s="16"/>
      <c r="AA3" s="16"/>
      <c r="AB3" s="9"/>
      <c r="AC3" s="9"/>
      <c r="AD3" s="9"/>
      <c r="AE3" s="9"/>
    </row>
    <row r="4" spans="1:31" ht="19.5" thickBot="1" x14ac:dyDescent="0.35">
      <c r="A4" s="221" t="s">
        <v>1</v>
      </c>
      <c r="B4" s="223" t="s">
        <v>2</v>
      </c>
      <c r="C4" s="221" t="s">
        <v>3</v>
      </c>
      <c r="D4" s="226" t="s">
        <v>4</v>
      </c>
      <c r="E4" s="227"/>
      <c r="F4" s="242" t="s">
        <v>5</v>
      </c>
      <c r="G4" s="242"/>
      <c r="H4" s="242"/>
      <c r="I4" s="241" t="s">
        <v>6</v>
      </c>
      <c r="J4" s="242"/>
      <c r="K4" s="242"/>
      <c r="L4" s="243"/>
      <c r="M4" s="241" t="s">
        <v>7</v>
      </c>
      <c r="N4" s="242"/>
      <c r="O4" s="242"/>
      <c r="P4" s="243"/>
      <c r="Q4" s="241" t="s">
        <v>8</v>
      </c>
      <c r="R4" s="242"/>
      <c r="S4" s="242"/>
      <c r="T4" s="243"/>
      <c r="U4" s="241" t="s">
        <v>9</v>
      </c>
      <c r="V4" s="242"/>
      <c r="W4" s="242"/>
      <c r="X4" s="243"/>
      <c r="Y4" s="241" t="s">
        <v>10</v>
      </c>
      <c r="Z4" s="242"/>
      <c r="AA4" s="242"/>
      <c r="AB4" s="243"/>
      <c r="AC4" s="9"/>
      <c r="AD4" s="9"/>
      <c r="AE4" s="9"/>
    </row>
    <row r="5" spans="1:31" ht="19.5" thickBot="1" x14ac:dyDescent="0.35">
      <c r="A5" s="222"/>
      <c r="B5" s="224"/>
      <c r="C5" s="225"/>
      <c r="D5" s="228"/>
      <c r="E5" s="229"/>
      <c r="F5" s="17" t="s">
        <v>11</v>
      </c>
      <c r="G5" s="161" t="s">
        <v>12</v>
      </c>
      <c r="H5" s="18" t="s">
        <v>13</v>
      </c>
      <c r="I5" s="19" t="s">
        <v>14</v>
      </c>
      <c r="J5" s="20" t="s">
        <v>15</v>
      </c>
      <c r="K5" s="20" t="s">
        <v>16</v>
      </c>
      <c r="L5" s="21" t="s">
        <v>17</v>
      </c>
      <c r="M5" s="19" t="s">
        <v>14</v>
      </c>
      <c r="N5" s="20" t="s">
        <v>15</v>
      </c>
      <c r="O5" s="20" t="s">
        <v>16</v>
      </c>
      <c r="P5" s="21" t="s">
        <v>17</v>
      </c>
      <c r="Q5" s="19" t="s">
        <v>14</v>
      </c>
      <c r="R5" s="20" t="s">
        <v>15</v>
      </c>
      <c r="S5" s="20" t="s">
        <v>16</v>
      </c>
      <c r="T5" s="21" t="s">
        <v>17</v>
      </c>
      <c r="U5" s="19" t="s">
        <v>14</v>
      </c>
      <c r="V5" s="20" t="s">
        <v>15</v>
      </c>
      <c r="W5" s="20" t="s">
        <v>18</v>
      </c>
      <c r="X5" s="22" t="s">
        <v>17</v>
      </c>
      <c r="Y5" s="19" t="s">
        <v>14</v>
      </c>
      <c r="Z5" s="20" t="s">
        <v>15</v>
      </c>
      <c r="AA5" s="20" t="s">
        <v>18</v>
      </c>
      <c r="AB5" s="22" t="s">
        <v>17</v>
      </c>
      <c r="AC5" s="9"/>
      <c r="AD5" s="9"/>
      <c r="AE5" s="9"/>
    </row>
    <row r="6" spans="1:31" ht="19.5" customHeight="1" thickBot="1" x14ac:dyDescent="0.35">
      <c r="A6" s="284" t="s">
        <v>19</v>
      </c>
      <c r="B6" s="244" t="s">
        <v>20</v>
      </c>
      <c r="C6" s="26" t="s">
        <v>21</v>
      </c>
      <c r="D6" s="249" t="s">
        <v>22</v>
      </c>
      <c r="E6" s="250"/>
      <c r="F6" s="214">
        <f>SUM(G6:G11)</f>
        <v>0.39000000000000012</v>
      </c>
      <c r="G6" s="166">
        <v>0.1</v>
      </c>
      <c r="H6" s="23">
        <f t="shared" ref="H6:H15" si="0">G6*$E$29</f>
        <v>63899118.122000009</v>
      </c>
      <c r="I6" s="24">
        <v>0</v>
      </c>
      <c r="J6" s="136">
        <f t="shared" ref="J6:J21" si="1">$H6*I6/($I6+$M6+$Q6+$U6+$Y6)</f>
        <v>0</v>
      </c>
      <c r="K6" s="136">
        <f t="shared" ref="K6:K12" si="2">2*J6/L6</f>
        <v>0</v>
      </c>
      <c r="L6" s="25">
        <v>180</v>
      </c>
      <c r="M6" s="24">
        <v>47</v>
      </c>
      <c r="N6" s="136">
        <f t="shared" ref="N6:N21" si="3">$H6*M6/($I6+$M6+$Q6+$U6+$Y6)</f>
        <v>12618733.410647059</v>
      </c>
      <c r="O6" s="136">
        <f t="shared" ref="O6" si="4">2*N6/P6</f>
        <v>69143.744715874302</v>
      </c>
      <c r="P6" s="25">
        <v>365</v>
      </c>
      <c r="Q6" s="24">
        <v>54</v>
      </c>
      <c r="R6" s="136">
        <f t="shared" ref="R6:R21" si="5">$H6*Q6/($I6+$M6+$Q6+$U6+$Y6)</f>
        <v>14498119.237764707</v>
      </c>
      <c r="S6" s="136">
        <f t="shared" ref="S6" si="6">2*R6/T6</f>
        <v>79441.749248025793</v>
      </c>
      <c r="T6" s="25">
        <v>365</v>
      </c>
      <c r="U6" s="24">
        <v>55</v>
      </c>
      <c r="V6" s="136">
        <f t="shared" ref="V6:V21" si="7">$H6*U6/($I6+$M6+$Q6+$U6+$Y6)</f>
        <v>14766602.927352943</v>
      </c>
      <c r="W6" s="136">
        <f t="shared" ref="W6" si="8">2*V6/X6</f>
        <v>80912.892752618864</v>
      </c>
      <c r="X6" s="25">
        <v>365</v>
      </c>
      <c r="Y6" s="24">
        <v>82</v>
      </c>
      <c r="Z6" s="136">
        <f t="shared" ref="Z6:Z21" si="9">$H6*Y6/($I6+$M6+$Q6+$U6+$Y6)</f>
        <v>22015662.546235297</v>
      </c>
      <c r="AA6" s="136">
        <f t="shared" ref="AA6" si="10">2*Z6/AB6</f>
        <v>244618.47273594775</v>
      </c>
      <c r="AB6" s="25">
        <v>180</v>
      </c>
      <c r="AC6" s="9"/>
      <c r="AD6" s="9"/>
      <c r="AE6" s="164">
        <f>Z6+V6+R6+N6+J6</f>
        <v>63899118.122000009</v>
      </c>
    </row>
    <row r="7" spans="1:31" x14ac:dyDescent="0.3">
      <c r="A7" s="285"/>
      <c r="B7" s="244"/>
      <c r="C7" s="251" t="s">
        <v>23</v>
      </c>
      <c r="D7" s="253" t="s">
        <v>24</v>
      </c>
      <c r="E7" s="254"/>
      <c r="F7" s="245"/>
      <c r="G7" s="166">
        <v>0.1</v>
      </c>
      <c r="H7" s="23">
        <f t="shared" si="0"/>
        <v>63899118.122000009</v>
      </c>
      <c r="I7" s="24">
        <v>0</v>
      </c>
      <c r="J7" s="136">
        <f t="shared" si="1"/>
        <v>0</v>
      </c>
      <c r="K7" s="136">
        <f t="shared" si="2"/>
        <v>0</v>
      </c>
      <c r="L7" s="25">
        <v>180</v>
      </c>
      <c r="M7" s="24">
        <v>196</v>
      </c>
      <c r="N7" s="136">
        <f t="shared" si="3"/>
        <v>9023218.4091585036</v>
      </c>
      <c r="O7" s="136">
        <f t="shared" ref="O7:O18" si="11">2*N7/P7</f>
        <v>49442.292652923308</v>
      </c>
      <c r="P7" s="25">
        <v>365</v>
      </c>
      <c r="Q7" s="24">
        <v>300</v>
      </c>
      <c r="R7" s="136">
        <f t="shared" si="5"/>
        <v>13811048.585446687</v>
      </c>
      <c r="S7" s="136">
        <f t="shared" ref="S7:S11" si="12">2*R7/T7</f>
        <v>75676.978550392814</v>
      </c>
      <c r="T7" s="25">
        <v>365</v>
      </c>
      <c r="U7" s="24">
        <v>392</v>
      </c>
      <c r="V7" s="136">
        <f t="shared" si="7"/>
        <v>18046436.818317007</v>
      </c>
      <c r="W7" s="136">
        <f t="shared" ref="W7:W18" si="13">2*V7/X7</f>
        <v>98884.585305846616</v>
      </c>
      <c r="X7" s="25">
        <v>365</v>
      </c>
      <c r="Y7" s="24">
        <v>500</v>
      </c>
      <c r="Z7" s="136">
        <f t="shared" si="9"/>
        <v>23018414.309077814</v>
      </c>
      <c r="AA7" s="136">
        <f t="shared" ref="AA7:AA18" si="14">2*Z7/AB7</f>
        <v>255760.15898975349</v>
      </c>
      <c r="AB7" s="25">
        <v>180</v>
      </c>
      <c r="AC7" s="9"/>
      <c r="AD7" s="9"/>
      <c r="AE7" s="164">
        <f t="shared" ref="AE7:AE23" si="15">Z7+V7+R7+N7+J7</f>
        <v>63899118.122000016</v>
      </c>
    </row>
    <row r="8" spans="1:31" ht="19.5" thickBot="1" x14ac:dyDescent="0.35">
      <c r="A8" s="285"/>
      <c r="B8" s="244"/>
      <c r="C8" s="252"/>
      <c r="D8" s="255" t="s">
        <v>25</v>
      </c>
      <c r="E8" s="256"/>
      <c r="F8" s="245"/>
      <c r="G8" s="166">
        <v>0.1</v>
      </c>
      <c r="H8" s="23">
        <f t="shared" si="0"/>
        <v>63899118.122000009</v>
      </c>
      <c r="I8" s="24">
        <v>0</v>
      </c>
      <c r="J8" s="136">
        <f t="shared" si="1"/>
        <v>0</v>
      </c>
      <c r="K8" s="136">
        <f t="shared" si="2"/>
        <v>0</v>
      </c>
      <c r="L8" s="25">
        <v>180</v>
      </c>
      <c r="M8" s="24">
        <v>75</v>
      </c>
      <c r="N8" s="136">
        <f t="shared" si="3"/>
        <v>10673572.069376394</v>
      </c>
      <c r="O8" s="136">
        <f t="shared" si="11"/>
        <v>58485.326407541885</v>
      </c>
      <c r="P8" s="25">
        <v>365</v>
      </c>
      <c r="Q8" s="24">
        <v>99</v>
      </c>
      <c r="R8" s="136">
        <f t="shared" si="5"/>
        <v>14089115.13157684</v>
      </c>
      <c r="S8" s="136">
        <f t="shared" si="12"/>
        <v>77200.630857955286</v>
      </c>
      <c r="T8" s="25">
        <v>365</v>
      </c>
      <c r="U8" s="24">
        <v>125</v>
      </c>
      <c r="V8" s="136">
        <f t="shared" si="7"/>
        <v>17789286.78229399</v>
      </c>
      <c r="W8" s="136">
        <f t="shared" si="13"/>
        <v>97475.544012569808</v>
      </c>
      <c r="X8" s="25">
        <v>365</v>
      </c>
      <c r="Y8" s="24">
        <v>150</v>
      </c>
      <c r="Z8" s="136">
        <f t="shared" si="9"/>
        <v>21347144.138752788</v>
      </c>
      <c r="AA8" s="136">
        <f t="shared" si="14"/>
        <v>237190.49043058653</v>
      </c>
      <c r="AB8" s="25">
        <v>180</v>
      </c>
      <c r="AC8" s="9"/>
      <c r="AD8" s="9"/>
      <c r="AE8" s="126">
        <f t="shared" si="15"/>
        <v>63899118.122000009</v>
      </c>
    </row>
    <row r="9" spans="1:31" x14ac:dyDescent="0.3">
      <c r="A9" s="285"/>
      <c r="B9" s="244"/>
      <c r="C9" s="257" t="s">
        <v>26</v>
      </c>
      <c r="D9" s="253" t="s">
        <v>27</v>
      </c>
      <c r="E9" s="254"/>
      <c r="F9" s="245"/>
      <c r="G9" s="166">
        <v>0.03</v>
      </c>
      <c r="H9" s="23">
        <f t="shared" si="0"/>
        <v>19169735.4366</v>
      </c>
      <c r="I9" s="24">
        <v>0</v>
      </c>
      <c r="J9" s="136">
        <f t="shared" si="1"/>
        <v>0</v>
      </c>
      <c r="K9" s="136">
        <f t="shared" si="2"/>
        <v>0</v>
      </c>
      <c r="L9" s="25">
        <v>180</v>
      </c>
      <c r="M9" s="24">
        <v>2</v>
      </c>
      <c r="N9" s="136">
        <f t="shared" si="3"/>
        <v>9584867.7182999998</v>
      </c>
      <c r="O9" s="136">
        <f t="shared" si="11"/>
        <v>52519.823113972605</v>
      </c>
      <c r="P9" s="25">
        <v>365</v>
      </c>
      <c r="Q9" s="24">
        <v>1</v>
      </c>
      <c r="R9" s="136">
        <f t="shared" si="5"/>
        <v>4792433.8591499999</v>
      </c>
      <c r="S9" s="136">
        <f t="shared" si="12"/>
        <v>26259.911556986302</v>
      </c>
      <c r="T9" s="25">
        <v>365</v>
      </c>
      <c r="U9" s="24">
        <v>1</v>
      </c>
      <c r="V9" s="136">
        <f t="shared" si="7"/>
        <v>4792433.8591499999</v>
      </c>
      <c r="W9" s="136">
        <f t="shared" si="13"/>
        <v>26259.911556986302</v>
      </c>
      <c r="X9" s="25">
        <v>365</v>
      </c>
      <c r="Y9" s="24">
        <v>0</v>
      </c>
      <c r="Z9" s="136">
        <f t="shared" si="9"/>
        <v>0</v>
      </c>
      <c r="AA9" s="136">
        <f t="shared" si="14"/>
        <v>0</v>
      </c>
      <c r="AB9" s="25">
        <v>180</v>
      </c>
      <c r="AC9" s="9"/>
      <c r="AD9" s="9"/>
      <c r="AE9" s="126">
        <f t="shared" si="15"/>
        <v>19169735.4366</v>
      </c>
    </row>
    <row r="10" spans="1:31" x14ac:dyDescent="0.3">
      <c r="A10" s="285"/>
      <c r="B10" s="244"/>
      <c r="C10" s="251"/>
      <c r="D10" s="247" t="s">
        <v>28</v>
      </c>
      <c r="E10" s="248"/>
      <c r="F10" s="245"/>
      <c r="G10" s="166">
        <v>0.03</v>
      </c>
      <c r="H10" s="23">
        <f t="shared" si="0"/>
        <v>19169735.4366</v>
      </c>
      <c r="I10" s="24">
        <v>0</v>
      </c>
      <c r="J10" s="136">
        <f t="shared" si="1"/>
        <v>0</v>
      </c>
      <c r="K10" s="136">
        <f t="shared" ref="K10" si="16">2*J10/L10</f>
        <v>0</v>
      </c>
      <c r="L10" s="25">
        <v>180</v>
      </c>
      <c r="M10" s="24">
        <v>1</v>
      </c>
      <c r="N10" s="136">
        <f t="shared" si="3"/>
        <v>9584867.7182999998</v>
      </c>
      <c r="O10" s="136">
        <f t="shared" ref="O10" si="17">2*N10/P10</f>
        <v>52519.823113972605</v>
      </c>
      <c r="P10" s="25">
        <v>365</v>
      </c>
      <c r="Q10" s="24">
        <v>1</v>
      </c>
      <c r="R10" s="136">
        <f t="shared" si="5"/>
        <v>9584867.7182999998</v>
      </c>
      <c r="S10" s="136">
        <f t="shared" ref="S10" si="18">2*R10/T10</f>
        <v>52519.823113972605</v>
      </c>
      <c r="T10" s="25">
        <v>365</v>
      </c>
      <c r="U10" s="24">
        <v>0</v>
      </c>
      <c r="V10" s="136">
        <f t="shared" si="7"/>
        <v>0</v>
      </c>
      <c r="W10" s="136">
        <f t="shared" ref="W10" si="19">2*V10/X10</f>
        <v>0</v>
      </c>
      <c r="X10" s="25">
        <v>365</v>
      </c>
      <c r="Y10" s="24">
        <v>0</v>
      </c>
      <c r="Z10" s="136">
        <f t="shared" si="9"/>
        <v>0</v>
      </c>
      <c r="AA10" s="136">
        <f t="shared" ref="AA10" si="20">2*Z10/AB10</f>
        <v>0</v>
      </c>
      <c r="AB10" s="25">
        <v>180</v>
      </c>
      <c r="AC10" s="9"/>
      <c r="AD10" s="9"/>
      <c r="AE10" s="126"/>
    </row>
    <row r="11" spans="1:31" ht="19.5" thickBot="1" x14ac:dyDescent="0.35">
      <c r="A11" s="285"/>
      <c r="B11" s="244"/>
      <c r="C11" s="258"/>
      <c r="D11" s="255" t="s">
        <v>29</v>
      </c>
      <c r="E11" s="256"/>
      <c r="F11" s="246"/>
      <c r="G11" s="167">
        <v>0.03</v>
      </c>
      <c r="H11" s="168">
        <f t="shared" si="0"/>
        <v>19169735.4366</v>
      </c>
      <c r="I11" s="169">
        <v>0</v>
      </c>
      <c r="J11" s="170">
        <f t="shared" si="1"/>
        <v>0</v>
      </c>
      <c r="K11" s="170">
        <f t="shared" si="2"/>
        <v>0</v>
      </c>
      <c r="L11" s="171">
        <v>180</v>
      </c>
      <c r="M11" s="169">
        <v>0</v>
      </c>
      <c r="N11" s="170">
        <f t="shared" si="3"/>
        <v>0</v>
      </c>
      <c r="O11" s="170">
        <f t="shared" si="11"/>
        <v>0</v>
      </c>
      <c r="P11" s="171">
        <v>365</v>
      </c>
      <c r="Q11" s="169">
        <v>1</v>
      </c>
      <c r="R11" s="170">
        <f t="shared" si="5"/>
        <v>19169735.4366</v>
      </c>
      <c r="S11" s="170">
        <f t="shared" si="12"/>
        <v>105039.64622794521</v>
      </c>
      <c r="T11" s="171">
        <v>365</v>
      </c>
      <c r="U11" s="169">
        <v>0</v>
      </c>
      <c r="V11" s="170">
        <f t="shared" si="7"/>
        <v>0</v>
      </c>
      <c r="W11" s="170">
        <f t="shared" si="13"/>
        <v>0</v>
      </c>
      <c r="X11" s="171">
        <v>365</v>
      </c>
      <c r="Y11" s="169">
        <v>0</v>
      </c>
      <c r="Z11" s="170">
        <f t="shared" si="9"/>
        <v>0</v>
      </c>
      <c r="AA11" s="170">
        <f t="shared" si="14"/>
        <v>0</v>
      </c>
      <c r="AB11" s="171">
        <v>180</v>
      </c>
      <c r="AC11" s="9"/>
      <c r="AD11" s="9"/>
      <c r="AE11" s="126"/>
    </row>
    <row r="12" spans="1:31" s="194" customFormat="1" ht="20.100000000000001" customHeight="1" x14ac:dyDescent="0.3">
      <c r="A12" s="285"/>
      <c r="B12" s="281" t="s">
        <v>30</v>
      </c>
      <c r="C12" s="230" t="s">
        <v>31</v>
      </c>
      <c r="D12" s="267" t="s">
        <v>32</v>
      </c>
      <c r="E12" s="268"/>
      <c r="F12" s="207">
        <f>SUM(G12:G15)</f>
        <v>0.15000000000000002</v>
      </c>
      <c r="G12" s="187">
        <v>2.5000000000000001E-2</v>
      </c>
      <c r="H12" s="27">
        <f t="shared" si="0"/>
        <v>15974779.530500002</v>
      </c>
      <c r="I12" s="188">
        <v>0</v>
      </c>
      <c r="J12" s="189">
        <f t="shared" si="1"/>
        <v>0</v>
      </c>
      <c r="K12" s="189">
        <f t="shared" si="2"/>
        <v>0</v>
      </c>
      <c r="L12" s="190">
        <v>180</v>
      </c>
      <c r="M12" s="188">
        <v>1</v>
      </c>
      <c r="N12" s="189">
        <f t="shared" si="3"/>
        <v>15974779.530500002</v>
      </c>
      <c r="O12" s="189">
        <f t="shared" si="11"/>
        <v>87533.038523287687</v>
      </c>
      <c r="P12" s="190">
        <v>365</v>
      </c>
      <c r="Q12" s="188">
        <v>0</v>
      </c>
      <c r="R12" s="189">
        <f t="shared" si="5"/>
        <v>0</v>
      </c>
      <c r="S12" s="189">
        <f>2*R12/T12</f>
        <v>0</v>
      </c>
      <c r="T12" s="190">
        <v>365</v>
      </c>
      <c r="U12" s="188">
        <v>0</v>
      </c>
      <c r="V12" s="189">
        <f t="shared" si="7"/>
        <v>0</v>
      </c>
      <c r="W12" s="189">
        <f t="shared" si="13"/>
        <v>0</v>
      </c>
      <c r="X12" s="190">
        <v>365</v>
      </c>
      <c r="Y12" s="188">
        <v>0</v>
      </c>
      <c r="Z12" s="189">
        <f t="shared" si="9"/>
        <v>0</v>
      </c>
      <c r="AA12" s="189">
        <f>2*Z12/AB12</f>
        <v>0</v>
      </c>
      <c r="AB12" s="190">
        <v>180</v>
      </c>
      <c r="AC12" s="191"/>
      <c r="AD12" s="192"/>
      <c r="AE12" s="193"/>
    </row>
    <row r="13" spans="1:31" ht="20.100000000000001" customHeight="1" x14ac:dyDescent="0.3">
      <c r="A13" s="285"/>
      <c r="B13" s="282"/>
      <c r="C13" s="231"/>
      <c r="D13" s="239" t="s">
        <v>33</v>
      </c>
      <c r="E13" s="240"/>
      <c r="F13" s="208"/>
      <c r="G13" s="184">
        <v>0.05</v>
      </c>
      <c r="H13" s="44">
        <f t="shared" ref="H13:H14" si="21">G13*$E$29</f>
        <v>31949559.061000004</v>
      </c>
      <c r="I13" s="121">
        <v>0</v>
      </c>
      <c r="J13" s="183">
        <f t="shared" ref="J13:J14" si="22">$H13*I13/($I13+$M13+$Q13+$U13+$Y13)</f>
        <v>0</v>
      </c>
      <c r="K13" s="183">
        <f t="shared" ref="K13:K14" si="23">2*J13/L13</f>
        <v>0</v>
      </c>
      <c r="L13" s="122">
        <v>180</v>
      </c>
      <c r="M13" s="121">
        <v>0</v>
      </c>
      <c r="N13" s="183">
        <f t="shared" ref="N13:N14" si="24">$H13*M13/($I13+$M13+$Q13+$U13+$Y13)</f>
        <v>0</v>
      </c>
      <c r="O13" s="183">
        <f t="shared" ref="O13:O14" si="25">2*N13/P13</f>
        <v>0</v>
      </c>
      <c r="P13" s="122">
        <v>365</v>
      </c>
      <c r="Q13" s="121">
        <v>0</v>
      </c>
      <c r="R13" s="183">
        <f t="shared" ref="R13:R14" si="26">$H13*Q13/($I13+$M13+$Q13+$U13+$Y13)</f>
        <v>0</v>
      </c>
      <c r="S13" s="183">
        <f>2*R13/T13</f>
        <v>0</v>
      </c>
      <c r="T13" s="122">
        <v>365</v>
      </c>
      <c r="U13" s="121">
        <v>0</v>
      </c>
      <c r="V13" s="183">
        <f t="shared" ref="V13:V14" si="27">$H13*U13/($I13+$M13+$Q13+$U13+$Y13)</f>
        <v>0</v>
      </c>
      <c r="W13" s="183">
        <f t="shared" ref="W13" si="28">2*V13/X13</f>
        <v>0</v>
      </c>
      <c r="X13" s="122">
        <v>365</v>
      </c>
      <c r="Y13" s="121">
        <v>1</v>
      </c>
      <c r="Z13" s="183">
        <f t="shared" ref="Z13:Z14" si="29">$H13*Y13/($I13+$M13+$Q13+$U13+$Y13)</f>
        <v>31949559.061000004</v>
      </c>
      <c r="AA13" s="183"/>
      <c r="AB13" s="122">
        <v>180</v>
      </c>
      <c r="AC13" s="30"/>
      <c r="AD13" s="165"/>
      <c r="AE13" s="126"/>
    </row>
    <row r="14" spans="1:31" ht="20.100000000000001" customHeight="1" x14ac:dyDescent="0.3">
      <c r="A14" s="285"/>
      <c r="B14" s="282"/>
      <c r="C14" s="231"/>
      <c r="D14" s="239" t="s">
        <v>34</v>
      </c>
      <c r="E14" s="240"/>
      <c r="F14" s="208"/>
      <c r="G14" s="184">
        <v>2.5000000000000001E-2</v>
      </c>
      <c r="H14" s="44">
        <f t="shared" si="21"/>
        <v>15974779.530500002</v>
      </c>
      <c r="I14" s="121">
        <v>0</v>
      </c>
      <c r="J14" s="183">
        <f t="shared" si="22"/>
        <v>0</v>
      </c>
      <c r="K14" s="183">
        <f t="shared" si="23"/>
        <v>0</v>
      </c>
      <c r="L14" s="122">
        <v>180</v>
      </c>
      <c r="M14" s="121">
        <v>0</v>
      </c>
      <c r="N14" s="183">
        <f t="shared" si="24"/>
        <v>0</v>
      </c>
      <c r="O14" s="183">
        <f t="shared" si="25"/>
        <v>0</v>
      </c>
      <c r="P14" s="122">
        <v>365</v>
      </c>
      <c r="Q14" s="121">
        <v>0</v>
      </c>
      <c r="R14" s="183">
        <f t="shared" si="26"/>
        <v>0</v>
      </c>
      <c r="S14" s="183">
        <f>2*R14/T14</f>
        <v>0</v>
      </c>
      <c r="T14" s="122">
        <v>365</v>
      </c>
      <c r="U14" s="121">
        <v>1</v>
      </c>
      <c r="V14" s="183">
        <f t="shared" si="27"/>
        <v>7987389.7652500011</v>
      </c>
      <c r="W14" s="183"/>
      <c r="X14" s="122">
        <v>365</v>
      </c>
      <c r="Y14" s="121">
        <v>1</v>
      </c>
      <c r="Z14" s="183">
        <f t="shared" si="29"/>
        <v>7987389.7652500011</v>
      </c>
      <c r="AA14" s="183"/>
      <c r="AB14" s="122">
        <v>180</v>
      </c>
      <c r="AC14" s="30"/>
      <c r="AD14" s="165"/>
      <c r="AE14" s="126"/>
    </row>
    <row r="15" spans="1:31" ht="20.100000000000001" customHeight="1" thickBot="1" x14ac:dyDescent="0.35">
      <c r="A15" s="285"/>
      <c r="B15" s="282"/>
      <c r="C15" s="232"/>
      <c r="D15" s="288" t="s">
        <v>35</v>
      </c>
      <c r="E15" s="289"/>
      <c r="F15" s="209"/>
      <c r="G15" s="185">
        <v>0.05</v>
      </c>
      <c r="H15" s="108">
        <f t="shared" si="0"/>
        <v>31949559.061000004</v>
      </c>
      <c r="I15" s="31">
        <v>0</v>
      </c>
      <c r="J15" s="107">
        <f t="shared" ref="J15" si="30">$H15*I15/($I15+$M15+$Q15+$U15+$Y15)</f>
        <v>0</v>
      </c>
      <c r="K15" s="107">
        <f t="shared" ref="K15" si="31">2*J15/L15</f>
        <v>0</v>
      </c>
      <c r="L15" s="32">
        <v>180</v>
      </c>
      <c r="M15" s="31">
        <v>1</v>
      </c>
      <c r="N15" s="107">
        <f t="shared" ref="N15" si="32">$H15*M15/($I15+$M15+$Q15+$U15+$Y15)</f>
        <v>7987389.7652500011</v>
      </c>
      <c r="O15" s="107">
        <f t="shared" ref="O15" si="33">2*N15/P15</f>
        <v>43766.519261643843</v>
      </c>
      <c r="P15" s="32">
        <v>365</v>
      </c>
      <c r="Q15" s="31">
        <v>1</v>
      </c>
      <c r="R15" s="107">
        <f t="shared" ref="R15" si="34">$H15*Q15/($I15+$M15+$Q15+$U15+$Y15)</f>
        <v>7987389.7652500011</v>
      </c>
      <c r="S15" s="107">
        <f>2*R15/T15</f>
        <v>43766.519261643843</v>
      </c>
      <c r="T15" s="32">
        <v>365</v>
      </c>
      <c r="U15" s="31">
        <v>1</v>
      </c>
      <c r="V15" s="107">
        <f t="shared" ref="V15" si="35">$H15*U15/($I15+$M15+$Q15+$U15+$Y15)</f>
        <v>7987389.7652500011</v>
      </c>
      <c r="W15" s="107">
        <f t="shared" ref="W15" si="36">2*V15/X15</f>
        <v>43766.519261643843</v>
      </c>
      <c r="X15" s="32">
        <v>365</v>
      </c>
      <c r="Y15" s="31">
        <v>1</v>
      </c>
      <c r="Z15" s="107">
        <f t="shared" ref="Z15" si="37">$H15*Y15/($I15+$M15+$Q15+$U15+$Y15)</f>
        <v>7987389.7652500011</v>
      </c>
      <c r="AA15" s="107">
        <f>2*Z15/AB15</f>
        <v>88748.77516944446</v>
      </c>
      <c r="AB15" s="32">
        <v>180</v>
      </c>
      <c r="AC15" s="9"/>
      <c r="AD15" s="30"/>
      <c r="AE15" s="126"/>
    </row>
    <row r="16" spans="1:31" s="87" customFormat="1" ht="18.75" customHeight="1" x14ac:dyDescent="0.3">
      <c r="A16" s="285"/>
      <c r="B16" s="282"/>
      <c r="C16" s="287" t="s">
        <v>36</v>
      </c>
      <c r="D16" s="233" t="s">
        <v>37</v>
      </c>
      <c r="E16" s="234"/>
      <c r="F16" s="217">
        <f>SUM(G16:G17)</f>
        <v>0.05</v>
      </c>
      <c r="G16" s="96">
        <v>0.03</v>
      </c>
      <c r="H16" s="97">
        <f t="shared" ref="H16:H21" si="38">$E$29*G16</f>
        <v>19169735.4366</v>
      </c>
      <c r="I16" s="100">
        <v>0</v>
      </c>
      <c r="J16" s="101">
        <f t="shared" ref="J16" si="39">$H16*I16/($I16+$M16+$Q16+$U16+$Y16)</f>
        <v>0</v>
      </c>
      <c r="K16" s="102">
        <f>2*J16/L16</f>
        <v>0</v>
      </c>
      <c r="L16" s="103">
        <v>180</v>
      </c>
      <c r="M16" s="100">
        <v>1</v>
      </c>
      <c r="N16" s="101">
        <f t="shared" ref="N16" si="40">$H16*M16/($I16+$M16+$Q16+$U16+$Y16)</f>
        <v>4792433.8591499999</v>
      </c>
      <c r="O16" s="102">
        <f>2*N16/P16</f>
        <v>26259.911556986302</v>
      </c>
      <c r="P16" s="104">
        <v>365</v>
      </c>
      <c r="Q16" s="105">
        <v>1</v>
      </c>
      <c r="R16" s="101">
        <f t="shared" ref="R16" si="41">$H16*Q16/($I16+$M16+$Q16+$U16+$Y16)</f>
        <v>4792433.8591499999</v>
      </c>
      <c r="S16" s="102">
        <f t="shared" ref="S16" si="42">2*R16/T16</f>
        <v>26259.911556986302</v>
      </c>
      <c r="T16" s="104">
        <v>365</v>
      </c>
      <c r="U16" s="105">
        <v>1</v>
      </c>
      <c r="V16" s="101">
        <f t="shared" ref="V16" si="43">$H16*U16/($I16+$M16+$Q16+$U16+$Y16)</f>
        <v>4792433.8591499999</v>
      </c>
      <c r="W16" s="102">
        <f t="shared" ref="W16" si="44">2*V16/X16</f>
        <v>26259.911556986302</v>
      </c>
      <c r="X16" s="104">
        <v>365</v>
      </c>
      <c r="Y16" s="105">
        <v>1</v>
      </c>
      <c r="Z16" s="101">
        <f t="shared" ref="Z16" si="45">$H16*Y16/($I16+$M16+$Q16+$U16+$Y16)</f>
        <v>4792433.8591499999</v>
      </c>
      <c r="AA16" s="102">
        <f t="shared" ref="AA16" si="46">2*Z16/AB16</f>
        <v>53249.265101666664</v>
      </c>
      <c r="AB16" s="106">
        <v>180</v>
      </c>
      <c r="AC16" s="85"/>
      <c r="AD16" s="86"/>
      <c r="AE16" s="126"/>
    </row>
    <row r="17" spans="1:31" ht="19.5" thickBot="1" x14ac:dyDescent="0.35">
      <c r="A17" s="285"/>
      <c r="B17" s="282"/>
      <c r="C17" s="283"/>
      <c r="D17" s="235" t="s">
        <v>38</v>
      </c>
      <c r="E17" s="236"/>
      <c r="F17" s="218"/>
      <c r="G17" s="98">
        <v>0.02</v>
      </c>
      <c r="H17" s="99">
        <f t="shared" si="38"/>
        <v>12779823.624400001</v>
      </c>
      <c r="I17" s="64">
        <v>1</v>
      </c>
      <c r="J17" s="65">
        <f t="shared" si="1"/>
        <v>6389911.8122000005</v>
      </c>
      <c r="K17" s="66">
        <f>2*J17/L17</f>
        <v>70999.020135555562</v>
      </c>
      <c r="L17" s="80">
        <v>180</v>
      </c>
      <c r="M17" s="64">
        <v>1</v>
      </c>
      <c r="N17" s="65">
        <f t="shared" si="3"/>
        <v>6389911.8122000005</v>
      </c>
      <c r="O17" s="66">
        <f>2*N17/P17</f>
        <v>70999.020135555562</v>
      </c>
      <c r="P17" s="81">
        <v>180</v>
      </c>
      <c r="Q17" s="40">
        <v>0</v>
      </c>
      <c r="R17" s="37">
        <f t="shared" si="5"/>
        <v>0</v>
      </c>
      <c r="S17" s="38">
        <f t="shared" ref="S17" si="47">2*R17/T17</f>
        <v>0</v>
      </c>
      <c r="T17" s="82">
        <v>365</v>
      </c>
      <c r="U17" s="40">
        <v>0</v>
      </c>
      <c r="V17" s="37">
        <f t="shared" si="7"/>
        <v>0</v>
      </c>
      <c r="W17" s="38">
        <f t="shared" ref="W17" si="48">2*V17/X17</f>
        <v>0</v>
      </c>
      <c r="X17" s="82">
        <v>365</v>
      </c>
      <c r="Y17" s="40">
        <v>0</v>
      </c>
      <c r="Z17" s="37">
        <f t="shared" si="9"/>
        <v>0</v>
      </c>
      <c r="AA17" s="38">
        <f t="shared" ref="AA17" si="49">2*Z17/AB17</f>
        <v>0</v>
      </c>
      <c r="AB17" s="39">
        <v>180</v>
      </c>
      <c r="AC17" s="9"/>
      <c r="AD17" s="30"/>
      <c r="AE17" s="126">
        <f t="shared" si="15"/>
        <v>12779823.624400001</v>
      </c>
    </row>
    <row r="18" spans="1:31" ht="19.5" thickBot="1" x14ac:dyDescent="0.35">
      <c r="A18" s="285"/>
      <c r="B18" s="282"/>
      <c r="C18" s="41" t="s">
        <v>39</v>
      </c>
      <c r="D18" s="269" t="s">
        <v>40</v>
      </c>
      <c r="E18" s="270"/>
      <c r="F18" s="77">
        <f>G18</f>
        <v>0.1</v>
      </c>
      <c r="G18" s="78">
        <v>0.1</v>
      </c>
      <c r="H18" s="42">
        <f t="shared" si="38"/>
        <v>63899118.122000009</v>
      </c>
      <c r="I18" s="118">
        <v>0</v>
      </c>
      <c r="J18" s="119">
        <f t="shared" si="1"/>
        <v>0</v>
      </c>
      <c r="K18" s="119">
        <f t="shared" ref="K18:K23" si="50">2*J18/L18</f>
        <v>0</v>
      </c>
      <c r="L18" s="120">
        <v>180</v>
      </c>
      <c r="M18" s="95">
        <v>1</v>
      </c>
      <c r="N18" s="110">
        <f t="shared" si="3"/>
        <v>63899118.122000009</v>
      </c>
      <c r="O18" s="110">
        <f t="shared" si="11"/>
        <v>350132.15409315075</v>
      </c>
      <c r="P18" s="111">
        <v>365</v>
      </c>
      <c r="Q18" s="112">
        <v>0</v>
      </c>
      <c r="R18" s="110">
        <f t="shared" si="5"/>
        <v>0</v>
      </c>
      <c r="S18" s="110">
        <f t="shared" ref="S18" si="51">2*R18/T18</f>
        <v>0</v>
      </c>
      <c r="T18" s="111">
        <v>365</v>
      </c>
      <c r="U18" s="112">
        <v>0</v>
      </c>
      <c r="V18" s="110">
        <f t="shared" si="7"/>
        <v>0</v>
      </c>
      <c r="W18" s="110">
        <f t="shared" si="13"/>
        <v>0</v>
      </c>
      <c r="X18" s="111">
        <v>365</v>
      </c>
      <c r="Y18" s="112">
        <v>0</v>
      </c>
      <c r="Z18" s="110">
        <f t="shared" si="9"/>
        <v>0</v>
      </c>
      <c r="AA18" s="110">
        <f t="shared" si="14"/>
        <v>0</v>
      </c>
      <c r="AB18" s="111">
        <v>180</v>
      </c>
      <c r="AC18" s="36"/>
      <c r="AD18" s="36"/>
      <c r="AE18" s="126">
        <f t="shared" si="15"/>
        <v>63899118.122000009</v>
      </c>
    </row>
    <row r="19" spans="1:31" x14ac:dyDescent="0.3">
      <c r="A19" s="285"/>
      <c r="B19" s="282"/>
      <c r="C19" s="262" t="s">
        <v>41</v>
      </c>
      <c r="D19" s="265" t="s">
        <v>42</v>
      </c>
      <c r="E19" s="266"/>
      <c r="F19" s="216">
        <f>SUM(G19:G21)</f>
        <v>0.04</v>
      </c>
      <c r="G19" s="76">
        <v>0.01</v>
      </c>
      <c r="H19" s="27">
        <f t="shared" si="38"/>
        <v>6389911.8122000005</v>
      </c>
      <c r="I19" s="28">
        <v>1</v>
      </c>
      <c r="J19" s="43">
        <f t="shared" si="1"/>
        <v>6389911.8122000005</v>
      </c>
      <c r="K19" s="43">
        <f t="shared" si="50"/>
        <v>70999.020135555562</v>
      </c>
      <c r="L19" s="29">
        <v>180</v>
      </c>
      <c r="M19" s="28">
        <v>0</v>
      </c>
      <c r="N19" s="43">
        <f t="shared" si="3"/>
        <v>0</v>
      </c>
      <c r="O19" s="43">
        <f t="shared" ref="O19:O23" si="52">2*N19/P19</f>
        <v>0</v>
      </c>
      <c r="P19" s="29">
        <v>365</v>
      </c>
      <c r="Q19" s="28">
        <v>0</v>
      </c>
      <c r="R19" s="43">
        <f t="shared" si="5"/>
        <v>0</v>
      </c>
      <c r="S19" s="43">
        <f t="shared" ref="S19:S23" si="53">2*R19/T19</f>
        <v>0</v>
      </c>
      <c r="T19" s="29">
        <v>365</v>
      </c>
      <c r="U19" s="28">
        <v>0</v>
      </c>
      <c r="V19" s="43">
        <f t="shared" si="7"/>
        <v>0</v>
      </c>
      <c r="W19" s="43">
        <f t="shared" ref="W19:W23" si="54">2*V19/X19</f>
        <v>0</v>
      </c>
      <c r="X19" s="29">
        <v>365</v>
      </c>
      <c r="Y19" s="28">
        <v>0</v>
      </c>
      <c r="Z19" s="43">
        <f t="shared" si="9"/>
        <v>0</v>
      </c>
      <c r="AA19" s="43">
        <f t="shared" ref="AA19:AA23" si="55">2*Z19/AB19</f>
        <v>0</v>
      </c>
      <c r="AB19" s="29">
        <v>180</v>
      </c>
      <c r="AC19" s="9"/>
      <c r="AD19" s="9"/>
      <c r="AE19" s="126">
        <f t="shared" si="15"/>
        <v>6389911.8122000005</v>
      </c>
    </row>
    <row r="20" spans="1:31" x14ac:dyDescent="0.3">
      <c r="A20" s="285"/>
      <c r="B20" s="282"/>
      <c r="C20" s="263"/>
      <c r="D20" s="237" t="s">
        <v>43</v>
      </c>
      <c r="E20" s="238"/>
      <c r="F20" s="217"/>
      <c r="G20" s="172">
        <v>0.02</v>
      </c>
      <c r="H20" s="44">
        <f t="shared" si="38"/>
        <v>12779823.624400001</v>
      </c>
      <c r="I20" s="121">
        <v>0</v>
      </c>
      <c r="J20" s="116">
        <f t="shared" ref="J20" si="56">$H20*I20/($I20+$M20+$Q20+$U20+$Y20)</f>
        <v>0</v>
      </c>
      <c r="K20" s="116">
        <f t="shared" ref="K20" si="57">2*J20/L20</f>
        <v>0</v>
      </c>
      <c r="L20" s="122">
        <v>180</v>
      </c>
      <c r="M20" s="121">
        <v>1</v>
      </c>
      <c r="N20" s="116">
        <f t="shared" ref="N20" si="58">$H20*M20/($I20+$M20+$Q20+$U20+$Y20)</f>
        <v>3194955.9061000003</v>
      </c>
      <c r="O20" s="116">
        <f t="shared" ref="O20" si="59">2*N20/P20</f>
        <v>17506.607704657537</v>
      </c>
      <c r="P20" s="122">
        <v>365</v>
      </c>
      <c r="Q20" s="121">
        <v>1</v>
      </c>
      <c r="R20" s="116">
        <f t="shared" ref="R20" si="60">$H20*Q20/($I20+$M20+$Q20+$U20+$Y20)</f>
        <v>3194955.9061000003</v>
      </c>
      <c r="S20" s="116">
        <f t="shared" ref="S20" si="61">2*R20/T20</f>
        <v>17506.607704657537</v>
      </c>
      <c r="T20" s="122">
        <v>365</v>
      </c>
      <c r="U20" s="121">
        <v>1</v>
      </c>
      <c r="V20" s="116">
        <f t="shared" ref="V20" si="62">$H20*U20/($I20+$M20+$Q20+$U20+$Y20)</f>
        <v>3194955.9061000003</v>
      </c>
      <c r="W20" s="116">
        <f t="shared" ref="W20" si="63">2*V20/X20</f>
        <v>17506.607704657537</v>
      </c>
      <c r="X20" s="122">
        <v>365</v>
      </c>
      <c r="Y20" s="121">
        <v>1</v>
      </c>
      <c r="Z20" s="116">
        <f t="shared" ref="Z20" si="64">$H20*Y20/($I20+$M20+$Q20+$U20+$Y20)</f>
        <v>3194955.9061000003</v>
      </c>
      <c r="AA20" s="116">
        <f t="shared" ref="AA20" si="65">2*Z20/AB20</f>
        <v>35499.510067777781</v>
      </c>
      <c r="AB20" s="122">
        <v>180</v>
      </c>
      <c r="AC20" s="9"/>
      <c r="AD20" s="9"/>
      <c r="AE20" s="126">
        <f t="shared" si="15"/>
        <v>12779823.624400001</v>
      </c>
    </row>
    <row r="21" spans="1:31" ht="19.5" thickBot="1" x14ac:dyDescent="0.35">
      <c r="A21" s="285"/>
      <c r="B21" s="282"/>
      <c r="C21" s="264" t="s">
        <v>41</v>
      </c>
      <c r="D21" s="219" t="s">
        <v>44</v>
      </c>
      <c r="E21" s="220"/>
      <c r="F21" s="218"/>
      <c r="G21" s="117">
        <v>0.01</v>
      </c>
      <c r="H21" s="108">
        <f t="shared" si="38"/>
        <v>6389911.8122000005</v>
      </c>
      <c r="I21" s="31">
        <v>0</v>
      </c>
      <c r="J21" s="45">
        <f t="shared" si="1"/>
        <v>0</v>
      </c>
      <c r="K21" s="45">
        <f t="shared" si="50"/>
        <v>0</v>
      </c>
      <c r="L21" s="32">
        <v>180</v>
      </c>
      <c r="M21" s="31">
        <v>1</v>
      </c>
      <c r="N21" s="45">
        <f t="shared" si="3"/>
        <v>1597477.9530500001</v>
      </c>
      <c r="O21" s="45">
        <f t="shared" si="52"/>
        <v>8753.3038523287687</v>
      </c>
      <c r="P21" s="32">
        <v>365</v>
      </c>
      <c r="Q21" s="31">
        <v>1</v>
      </c>
      <c r="R21" s="45">
        <f t="shared" si="5"/>
        <v>1597477.9530500001</v>
      </c>
      <c r="S21" s="45">
        <f t="shared" si="53"/>
        <v>8753.3038523287687</v>
      </c>
      <c r="T21" s="32">
        <v>365</v>
      </c>
      <c r="U21" s="31">
        <v>1</v>
      </c>
      <c r="V21" s="45">
        <f t="shared" si="7"/>
        <v>1597477.9530500001</v>
      </c>
      <c r="W21" s="45">
        <f t="shared" si="54"/>
        <v>8753.3038523287687</v>
      </c>
      <c r="X21" s="32">
        <v>365</v>
      </c>
      <c r="Y21" s="31">
        <v>1</v>
      </c>
      <c r="Z21" s="45">
        <f t="shared" si="9"/>
        <v>1597477.9530500001</v>
      </c>
      <c r="AA21" s="45">
        <f t="shared" si="55"/>
        <v>17749.75503388889</v>
      </c>
      <c r="AB21" s="32">
        <v>180</v>
      </c>
      <c r="AC21" s="9"/>
      <c r="AD21" s="9"/>
      <c r="AE21" s="126">
        <f t="shared" si="15"/>
        <v>6389911.8122000005</v>
      </c>
    </row>
    <row r="22" spans="1:31" x14ac:dyDescent="0.3">
      <c r="A22" s="285"/>
      <c r="B22" s="282"/>
      <c r="C22" s="262" t="s">
        <v>45</v>
      </c>
      <c r="D22" s="277" t="s">
        <v>46</v>
      </c>
      <c r="E22" s="278"/>
      <c r="F22" s="216">
        <f>SUM(G22:G23)</f>
        <v>0.02</v>
      </c>
      <c r="G22" s="79">
        <v>0.01</v>
      </c>
      <c r="H22" s="74">
        <f>G22*$E$29</f>
        <v>6389911.8122000005</v>
      </c>
      <c r="I22" s="35">
        <v>1</v>
      </c>
      <c r="J22" s="33">
        <f>$H22*I22/($I22+$M22+$Q22+$U22+$Y22)</f>
        <v>3194955.9061000003</v>
      </c>
      <c r="K22" s="33">
        <f t="shared" si="50"/>
        <v>35499.510067777781</v>
      </c>
      <c r="L22" s="34">
        <v>180</v>
      </c>
      <c r="M22" s="35">
        <v>0</v>
      </c>
      <c r="N22" s="33">
        <f>$H22*M22/($I22+$M22+$Q22+$U22+$Y22)</f>
        <v>0</v>
      </c>
      <c r="O22" s="33">
        <f t="shared" si="52"/>
        <v>0</v>
      </c>
      <c r="P22" s="34">
        <v>365</v>
      </c>
      <c r="Q22" s="113">
        <v>1</v>
      </c>
      <c r="R22" s="114">
        <f>$H22*Q22/($I22+$M22+$Q22+$U22+$Y22)</f>
        <v>3194955.9061000003</v>
      </c>
      <c r="S22" s="114">
        <f t="shared" si="53"/>
        <v>17506.607704657537</v>
      </c>
      <c r="T22" s="115">
        <v>365</v>
      </c>
      <c r="U22" s="113">
        <v>0</v>
      </c>
      <c r="V22" s="114">
        <f>$H22*U22/($I22+$M22+$Q22+$U22+$Y22)</f>
        <v>0</v>
      </c>
      <c r="W22" s="114">
        <f t="shared" si="54"/>
        <v>0</v>
      </c>
      <c r="X22" s="115">
        <v>365</v>
      </c>
      <c r="Y22" s="113">
        <v>0</v>
      </c>
      <c r="Z22" s="114">
        <f>$H22*Y22/($I22+$M22+$Q22+$U22+$Y22)</f>
        <v>0</v>
      </c>
      <c r="AA22" s="114">
        <f t="shared" si="55"/>
        <v>0</v>
      </c>
      <c r="AB22" s="115">
        <v>180</v>
      </c>
      <c r="AC22" s="9"/>
      <c r="AD22" s="9"/>
      <c r="AE22" s="126">
        <f t="shared" si="15"/>
        <v>6389911.8122000005</v>
      </c>
    </row>
    <row r="23" spans="1:31" ht="19.5" thickBot="1" x14ac:dyDescent="0.35">
      <c r="A23" s="286"/>
      <c r="B23" s="283"/>
      <c r="C23" s="263"/>
      <c r="D23" s="279" t="s">
        <v>47</v>
      </c>
      <c r="E23" s="280"/>
      <c r="F23" s="218"/>
      <c r="G23" s="173">
        <v>0.01</v>
      </c>
      <c r="H23" s="75">
        <f>G23*$E$29</f>
        <v>6389911.8122000005</v>
      </c>
      <c r="I23" s="40">
        <v>1</v>
      </c>
      <c r="J23" s="38">
        <f t="shared" ref="J23" si="66">$H23*I23/($I23+$M23+$Q23+$U23+$Y23)</f>
        <v>3194955.9061000003</v>
      </c>
      <c r="K23" s="38">
        <f t="shared" si="50"/>
        <v>42599.412081333336</v>
      </c>
      <c r="L23" s="39">
        <v>150</v>
      </c>
      <c r="M23" s="40">
        <v>1</v>
      </c>
      <c r="N23" s="38">
        <f t="shared" ref="N23" si="67">$H23*M23/($I23+$M23+$Q23+$U23+$Y23)</f>
        <v>3194955.9061000003</v>
      </c>
      <c r="O23" s="38">
        <f t="shared" si="52"/>
        <v>26624.632550833336</v>
      </c>
      <c r="P23" s="39">
        <v>240</v>
      </c>
      <c r="Q23" s="174">
        <v>0</v>
      </c>
      <c r="R23" s="175">
        <f t="shared" ref="R23" si="68">$H23*Q23/($I23+$M23+$Q23+$U23+$Y23)</f>
        <v>0</v>
      </c>
      <c r="S23" s="175">
        <f t="shared" si="53"/>
        <v>0</v>
      </c>
      <c r="T23" s="176">
        <v>365</v>
      </c>
      <c r="U23" s="174">
        <v>0</v>
      </c>
      <c r="V23" s="175">
        <f t="shared" ref="V23" si="69">$H23*U23/($I23+$M23+$Q23+$U23+$Y23)</f>
        <v>0</v>
      </c>
      <c r="W23" s="175">
        <f t="shared" si="54"/>
        <v>0</v>
      </c>
      <c r="X23" s="176">
        <v>365</v>
      </c>
      <c r="Y23" s="174">
        <v>0</v>
      </c>
      <c r="Z23" s="175">
        <f t="shared" ref="Z23" si="70">$H23*Y23/($I23+$M23+$Q23+$U23+$Y23)</f>
        <v>0</v>
      </c>
      <c r="AA23" s="175">
        <f t="shared" si="55"/>
        <v>0</v>
      </c>
      <c r="AB23" s="176">
        <v>180</v>
      </c>
      <c r="AC23" s="9"/>
      <c r="AD23" s="9"/>
      <c r="AE23" s="126">
        <f t="shared" si="15"/>
        <v>6389911.8122000005</v>
      </c>
    </row>
    <row r="24" spans="1:31" ht="52.5" customHeight="1" x14ac:dyDescent="0.3">
      <c r="A24" s="226" t="s">
        <v>48</v>
      </c>
      <c r="B24" s="271" t="s">
        <v>49</v>
      </c>
      <c r="C24" s="273" t="s">
        <v>50</v>
      </c>
      <c r="D24" s="275" t="s">
        <v>51</v>
      </c>
      <c r="E24" s="130" t="s">
        <v>52</v>
      </c>
      <c r="F24" s="214">
        <v>0.25</v>
      </c>
      <c r="G24" s="210">
        <v>0.25</v>
      </c>
      <c r="H24" s="212">
        <f>$E$29*F24</f>
        <v>159747795.30500001</v>
      </c>
      <c r="I24" s="201" t="s">
        <v>53</v>
      </c>
      <c r="J24" s="202"/>
      <c r="K24" s="202"/>
      <c r="L24" s="203"/>
      <c r="M24" s="195" t="s">
        <v>53</v>
      </c>
      <c r="N24" s="196"/>
      <c r="O24" s="196"/>
      <c r="P24" s="197"/>
      <c r="Q24" s="195" t="s">
        <v>53</v>
      </c>
      <c r="R24" s="196"/>
      <c r="S24" s="196"/>
      <c r="T24" s="197"/>
      <c r="U24" s="195" t="s">
        <v>53</v>
      </c>
      <c r="V24" s="196"/>
      <c r="W24" s="196"/>
      <c r="X24" s="197"/>
      <c r="Y24" s="195" t="s">
        <v>53</v>
      </c>
      <c r="Z24" s="196"/>
      <c r="AA24" s="196"/>
      <c r="AB24" s="197"/>
      <c r="AC24" s="9"/>
      <c r="AD24" s="9"/>
      <c r="AE24" s="126"/>
    </row>
    <row r="25" spans="1:31" ht="40.5" customHeight="1" thickBot="1" x14ac:dyDescent="0.35">
      <c r="A25" s="228"/>
      <c r="B25" s="272"/>
      <c r="C25" s="274"/>
      <c r="D25" s="276"/>
      <c r="E25" s="131" t="s">
        <v>54</v>
      </c>
      <c r="F25" s="215"/>
      <c r="G25" s="211"/>
      <c r="H25" s="213"/>
      <c r="I25" s="204"/>
      <c r="J25" s="205"/>
      <c r="K25" s="205"/>
      <c r="L25" s="206"/>
      <c r="M25" s="198"/>
      <c r="N25" s="199"/>
      <c r="O25" s="199"/>
      <c r="P25" s="200"/>
      <c r="Q25" s="198"/>
      <c r="R25" s="199"/>
      <c r="S25" s="199"/>
      <c r="T25" s="200"/>
      <c r="U25" s="198"/>
      <c r="V25" s="199"/>
      <c r="W25" s="199"/>
      <c r="X25" s="200"/>
      <c r="Y25" s="198"/>
      <c r="Z25" s="199"/>
      <c r="AA25" s="199"/>
      <c r="AB25" s="200"/>
      <c r="AC25" s="9"/>
      <c r="AD25" s="9"/>
      <c r="AE25" s="126">
        <f>Z24+V24+R24+N24</f>
        <v>0</v>
      </c>
    </row>
    <row r="26" spans="1:31" ht="19.5" thickBot="1" x14ac:dyDescent="0.35">
      <c r="A26" s="259" t="s">
        <v>55</v>
      </c>
      <c r="B26" s="260"/>
      <c r="C26" s="260"/>
      <c r="D26" s="260"/>
      <c r="E26" s="261"/>
      <c r="F26" s="72">
        <f>SUM(F6:F24)</f>
        <v>1.0000000000000002</v>
      </c>
      <c r="G26" s="46">
        <f>SUM(G6:G25)</f>
        <v>1.0000000000000002</v>
      </c>
      <c r="H26" s="47">
        <f>SUM(H6:H25)</f>
        <v>638991181.22000003</v>
      </c>
      <c r="I26" s="123"/>
      <c r="J26" s="109"/>
      <c r="K26" s="124"/>
      <c r="L26" s="125"/>
      <c r="M26" s="48"/>
      <c r="N26" s="49"/>
      <c r="O26" s="49"/>
      <c r="P26" s="50"/>
      <c r="Q26" s="51"/>
      <c r="R26" s="49"/>
      <c r="S26" s="49"/>
      <c r="T26" s="52"/>
      <c r="U26" s="51"/>
      <c r="V26" s="49"/>
      <c r="W26" s="49"/>
      <c r="X26" s="52"/>
      <c r="Y26" s="53"/>
      <c r="Z26" s="49"/>
      <c r="AA26" s="49"/>
      <c r="AB26" s="52"/>
      <c r="AC26" s="9"/>
      <c r="AD26" s="9"/>
      <c r="AE26" s="9"/>
    </row>
    <row r="27" spans="1:31" x14ac:dyDescent="0.3">
      <c r="A27" s="9"/>
      <c r="B27" s="9"/>
      <c r="C27" s="9"/>
      <c r="D27" s="13"/>
      <c r="E27" s="13"/>
      <c r="F27" s="54"/>
      <c r="G27" s="54"/>
      <c r="H27" s="55"/>
      <c r="I27" s="55"/>
      <c r="J27" s="55"/>
      <c r="K27" s="55"/>
      <c r="L27" s="55"/>
      <c r="M27" s="54"/>
      <c r="N27" s="56"/>
      <c r="O27" s="56"/>
      <c r="P27" s="54"/>
      <c r="Q27" s="54"/>
      <c r="R27" s="56"/>
      <c r="S27" s="56"/>
      <c r="T27" s="57"/>
      <c r="U27" s="54"/>
      <c r="V27" s="56"/>
      <c r="W27" s="56"/>
      <c r="X27" s="57"/>
      <c r="Y27" s="57"/>
      <c r="Z27" s="56"/>
      <c r="AA27" s="56"/>
      <c r="AB27" s="57"/>
      <c r="AC27" s="57"/>
      <c r="AD27" s="57"/>
      <c r="AE27" s="9"/>
    </row>
    <row r="28" spans="1:31" x14ac:dyDescent="0.3">
      <c r="A28" s="58"/>
      <c r="B28" s="58"/>
      <c r="C28" s="58"/>
      <c r="D28" s="59"/>
      <c r="E28" s="59"/>
      <c r="F28" s="60"/>
      <c r="G28" s="60"/>
      <c r="H28" s="186"/>
      <c r="I28" s="61"/>
      <c r="J28" s="61"/>
      <c r="K28" s="61"/>
      <c r="L28" s="61"/>
      <c r="M28" s="60"/>
      <c r="N28" s="62"/>
      <c r="O28" s="62"/>
      <c r="P28" s="60"/>
      <c r="Q28" s="60"/>
      <c r="R28" s="62"/>
      <c r="S28" s="62"/>
      <c r="T28" s="58"/>
      <c r="U28" s="60"/>
      <c r="V28" s="62"/>
      <c r="W28" s="62"/>
      <c r="X28" s="58"/>
      <c r="Y28" s="58"/>
      <c r="Z28" s="62"/>
      <c r="AA28" s="62"/>
      <c r="AB28" s="58"/>
      <c r="AC28" s="58"/>
      <c r="AD28" s="58"/>
      <c r="AE28" s="58"/>
    </row>
    <row r="29" spans="1:31" ht="35.1" customHeight="1" x14ac:dyDescent="0.3">
      <c r="A29" s="9"/>
      <c r="B29" s="9"/>
      <c r="C29" s="137" t="s">
        <v>56</v>
      </c>
      <c r="D29" s="137" t="s">
        <v>57</v>
      </c>
      <c r="E29" s="138">
        <f>'VR por temática'!D8</f>
        <v>638991181.22000003</v>
      </c>
      <c r="F29" s="60"/>
      <c r="G29" s="60"/>
      <c r="H29" s="186"/>
      <c r="I29" s="61"/>
      <c r="J29" s="61"/>
      <c r="K29" s="61"/>
      <c r="L29" s="61"/>
      <c r="M29" s="60"/>
      <c r="N29" s="62"/>
      <c r="O29" s="62"/>
      <c r="P29" s="60"/>
      <c r="Q29" s="60"/>
      <c r="R29" s="62"/>
      <c r="S29" s="62"/>
      <c r="T29" s="58"/>
      <c r="U29" s="60"/>
      <c r="V29" s="62"/>
      <c r="W29" s="62"/>
      <c r="X29" s="58"/>
      <c r="Y29" s="58"/>
      <c r="Z29" s="62"/>
      <c r="AA29" s="62"/>
      <c r="AB29" s="58"/>
      <c r="AC29" s="57"/>
      <c r="AD29" s="57"/>
      <c r="AE29" s="9"/>
    </row>
    <row r="30" spans="1:31" ht="35.1" customHeight="1" x14ac:dyDescent="0.3">
      <c r="A30" s="9"/>
      <c r="B30" s="9"/>
      <c r="C30" s="139">
        <v>0.75</v>
      </c>
      <c r="D30" s="140" t="s">
        <v>19</v>
      </c>
      <c r="E30" s="138">
        <f>'VR por temática'!D9</f>
        <v>479243385.91500002</v>
      </c>
      <c r="F30" s="60"/>
      <c r="G30" s="60"/>
      <c r="H30" s="61"/>
      <c r="I30" s="61"/>
      <c r="J30" s="61"/>
      <c r="K30" s="61"/>
      <c r="L30" s="61"/>
      <c r="M30" s="60"/>
      <c r="N30" s="62"/>
      <c r="O30" s="62"/>
      <c r="P30" s="60"/>
      <c r="Q30" s="60"/>
      <c r="R30" s="62"/>
      <c r="S30" s="62"/>
      <c r="T30" s="58"/>
      <c r="U30" s="60"/>
      <c r="V30" s="62"/>
      <c r="W30" s="62"/>
      <c r="X30" s="58"/>
      <c r="Y30" s="58"/>
      <c r="Z30" s="62"/>
      <c r="AA30" s="62"/>
      <c r="AB30" s="58"/>
      <c r="AC30" s="57"/>
      <c r="AD30" s="57"/>
      <c r="AE30" s="9"/>
    </row>
    <row r="31" spans="1:31" ht="35.1" customHeight="1" x14ac:dyDescent="0.3">
      <c r="A31" s="9"/>
      <c r="B31" s="9"/>
      <c r="C31" s="139">
        <v>0.25</v>
      </c>
      <c r="D31" s="137" t="s">
        <v>58</v>
      </c>
      <c r="E31" s="138">
        <f>'VR por temática'!D10</f>
        <v>159747795.30500001</v>
      </c>
      <c r="F31" s="128" t="s">
        <v>59</v>
      </c>
      <c r="G31" s="129">
        <f>E31*3</f>
        <v>479243385.91500002</v>
      </c>
      <c r="H31" s="61"/>
      <c r="I31" s="61"/>
      <c r="J31" s="61"/>
      <c r="K31" s="61"/>
      <c r="L31" s="61"/>
      <c r="M31" s="60"/>
      <c r="N31" s="62"/>
      <c r="O31" s="62"/>
      <c r="P31" s="60"/>
      <c r="Q31" s="60"/>
      <c r="R31" s="62"/>
      <c r="S31" s="62"/>
      <c r="T31" s="58"/>
      <c r="U31" s="60"/>
      <c r="V31" s="62"/>
      <c r="W31" s="62"/>
      <c r="X31" s="58"/>
      <c r="Y31" s="58"/>
      <c r="Z31" s="62"/>
      <c r="AA31" s="62"/>
      <c r="AB31" s="58"/>
      <c r="AC31" s="57"/>
      <c r="AD31" s="57"/>
      <c r="AE31" s="9"/>
    </row>
    <row r="32" spans="1:31" ht="37.5" customHeight="1" x14ac:dyDescent="0.3">
      <c r="A32" s="9"/>
      <c r="B32" s="9"/>
      <c r="E32" s="73"/>
      <c r="F32" s="60"/>
      <c r="G32" s="60"/>
      <c r="H32" s="61"/>
      <c r="I32" s="61"/>
      <c r="J32" s="61"/>
      <c r="K32" s="61"/>
      <c r="L32" s="61"/>
      <c r="M32" s="60"/>
      <c r="N32" s="62"/>
      <c r="O32" s="62"/>
      <c r="P32" s="60"/>
      <c r="Q32" s="60"/>
      <c r="R32" s="62"/>
      <c r="S32" s="62"/>
      <c r="T32" s="58"/>
      <c r="U32" s="60"/>
      <c r="V32" s="62"/>
      <c r="W32" s="62"/>
      <c r="X32" s="58"/>
      <c r="Y32" s="58"/>
      <c r="Z32" s="62"/>
      <c r="AA32" s="62"/>
      <c r="AB32" s="58"/>
      <c r="AC32" s="57"/>
      <c r="AD32" s="57"/>
      <c r="AE32" s="9"/>
    </row>
    <row r="33" spans="1:31" x14ac:dyDescent="0.3">
      <c r="A33" s="9"/>
      <c r="B33" s="9"/>
      <c r="C33" s="9"/>
      <c r="D33" s="13"/>
      <c r="E33" s="59"/>
      <c r="F33" s="60"/>
      <c r="G33" s="60"/>
      <c r="H33" s="61"/>
      <c r="I33" s="61"/>
      <c r="J33" s="61"/>
      <c r="K33" s="61"/>
      <c r="L33" s="61"/>
      <c r="M33" s="60"/>
      <c r="N33" s="62"/>
      <c r="O33" s="62"/>
      <c r="P33" s="60"/>
      <c r="Q33" s="60"/>
      <c r="R33" s="62"/>
      <c r="S33" s="62"/>
      <c r="T33" s="58"/>
      <c r="U33" s="60"/>
      <c r="V33" s="62"/>
      <c r="W33" s="62"/>
      <c r="X33" s="58"/>
      <c r="Y33" s="58"/>
      <c r="Z33" s="62"/>
      <c r="AA33" s="62"/>
      <c r="AB33" s="58"/>
      <c r="AC33" s="57"/>
      <c r="AD33" s="57"/>
      <c r="AE33" s="9"/>
    </row>
    <row r="34" spans="1:31" ht="56.25" x14ac:dyDescent="0.3">
      <c r="A34" s="9"/>
      <c r="B34" s="9"/>
      <c r="C34" s="9"/>
      <c r="D34" s="13"/>
      <c r="E34" s="59" t="s">
        <v>60</v>
      </c>
      <c r="F34" s="60"/>
      <c r="G34" s="60"/>
      <c r="H34" s="61"/>
      <c r="I34" s="61"/>
      <c r="J34" s="61"/>
      <c r="K34" s="61"/>
      <c r="L34" s="61"/>
      <c r="M34" s="60"/>
      <c r="N34" s="62"/>
      <c r="O34" s="62"/>
      <c r="P34" s="60"/>
      <c r="Q34" s="60"/>
      <c r="R34" s="62"/>
      <c r="S34" s="62"/>
      <c r="T34" s="58"/>
      <c r="U34" s="60"/>
      <c r="V34" s="62"/>
      <c r="W34" s="62"/>
      <c r="X34" s="58"/>
      <c r="Y34" s="58"/>
      <c r="Z34" s="62"/>
      <c r="AA34" s="62"/>
      <c r="AB34" s="58"/>
      <c r="AC34" s="9"/>
      <c r="AD34" s="9"/>
      <c r="AE34" s="9"/>
    </row>
    <row r="35" spans="1:31" x14ac:dyDescent="0.3">
      <c r="A35" s="9"/>
      <c r="B35" s="9"/>
      <c r="C35" s="9"/>
      <c r="D35" s="13"/>
      <c r="E35" s="59"/>
      <c r="F35" s="60"/>
      <c r="G35" s="60"/>
      <c r="H35" s="61"/>
      <c r="I35" s="61"/>
      <c r="J35" s="61"/>
      <c r="K35" s="61"/>
      <c r="L35" s="61"/>
      <c r="M35" s="60"/>
      <c r="N35" s="62"/>
      <c r="O35" s="62"/>
      <c r="P35" s="60"/>
      <c r="Q35" s="60"/>
      <c r="R35" s="62"/>
      <c r="S35" s="62"/>
      <c r="T35" s="58"/>
      <c r="U35" s="60"/>
      <c r="V35" s="62"/>
      <c r="W35" s="62"/>
      <c r="X35" s="58"/>
      <c r="Y35" s="58"/>
      <c r="Z35" s="62"/>
      <c r="AA35" s="62"/>
      <c r="AB35" s="58"/>
      <c r="AC35" s="9"/>
      <c r="AD35" s="9"/>
      <c r="AE35" s="9"/>
    </row>
    <row r="36" spans="1:31" x14ac:dyDescent="0.3">
      <c r="A36" s="9"/>
      <c r="B36" s="9"/>
      <c r="C36" s="9"/>
      <c r="D36" s="13"/>
      <c r="E36" s="59"/>
      <c r="F36" s="60"/>
      <c r="G36" s="60"/>
      <c r="H36" s="61"/>
      <c r="I36" s="61"/>
      <c r="J36" s="61"/>
      <c r="K36" s="61"/>
      <c r="L36" s="61"/>
      <c r="M36" s="60"/>
      <c r="N36" s="62"/>
      <c r="O36" s="62"/>
      <c r="P36" s="60"/>
      <c r="Q36" s="60"/>
      <c r="R36" s="62"/>
      <c r="S36" s="62"/>
      <c r="T36" s="58"/>
      <c r="U36" s="60"/>
      <c r="V36" s="62"/>
      <c r="W36" s="62"/>
      <c r="X36" s="58"/>
      <c r="Y36" s="58"/>
      <c r="Z36" s="62"/>
      <c r="AA36" s="62"/>
      <c r="AB36" s="58"/>
      <c r="AC36" s="9"/>
      <c r="AD36" s="9"/>
      <c r="AE36" s="9"/>
    </row>
    <row r="37" spans="1:31" x14ac:dyDescent="0.3">
      <c r="A37" s="9"/>
      <c r="B37" s="9"/>
      <c r="C37" s="9"/>
      <c r="D37" s="13"/>
      <c r="E37" s="59"/>
      <c r="F37" s="60"/>
      <c r="G37" s="60"/>
      <c r="H37" s="61"/>
      <c r="I37" s="61"/>
      <c r="J37" s="61"/>
      <c r="K37" s="61"/>
      <c r="L37" s="61"/>
      <c r="M37" s="60"/>
      <c r="N37" s="62"/>
      <c r="O37" s="62"/>
      <c r="P37" s="60"/>
      <c r="Q37" s="60"/>
      <c r="R37" s="62"/>
      <c r="S37" s="62"/>
      <c r="T37" s="58"/>
      <c r="U37" s="60"/>
      <c r="V37" s="62"/>
      <c r="W37" s="62"/>
      <c r="X37" s="58"/>
      <c r="Y37" s="58"/>
      <c r="Z37" s="62"/>
      <c r="AA37" s="62"/>
      <c r="AB37" s="58"/>
      <c r="AC37" s="9"/>
      <c r="AD37" s="9"/>
      <c r="AE37" s="9"/>
    </row>
    <row r="38" spans="1:31" x14ac:dyDescent="0.3">
      <c r="A38" s="9"/>
      <c r="B38" s="9"/>
      <c r="C38" s="9"/>
      <c r="D38" s="13"/>
      <c r="E38" s="59"/>
      <c r="F38" s="60"/>
      <c r="G38" s="60"/>
      <c r="H38" s="61"/>
      <c r="I38" s="61"/>
      <c r="J38" s="61"/>
      <c r="K38" s="61"/>
      <c r="L38" s="61"/>
      <c r="M38" s="60"/>
      <c r="N38" s="62"/>
      <c r="O38" s="62"/>
      <c r="P38" s="60"/>
      <c r="Q38" s="60"/>
      <c r="R38" s="62"/>
      <c r="S38" s="62"/>
      <c r="T38" s="58"/>
      <c r="U38" s="60"/>
      <c r="V38" s="62"/>
      <c r="W38" s="62"/>
      <c r="X38" s="58"/>
      <c r="Y38" s="58"/>
      <c r="Z38" s="62"/>
      <c r="AA38" s="62"/>
      <c r="AB38" s="58"/>
      <c r="AC38" s="9"/>
      <c r="AD38" s="9"/>
      <c r="AE38" s="9"/>
    </row>
    <row r="39" spans="1:31" x14ac:dyDescent="0.3">
      <c r="A39" s="9"/>
      <c r="B39" s="9"/>
      <c r="C39" s="9"/>
      <c r="D39" s="13"/>
      <c r="E39" s="59"/>
      <c r="F39" s="60"/>
      <c r="G39" s="60"/>
      <c r="H39" s="61"/>
      <c r="I39" s="61"/>
      <c r="J39" s="61"/>
      <c r="K39" s="61"/>
      <c r="L39" s="61"/>
      <c r="M39" s="60"/>
      <c r="N39" s="62"/>
      <c r="O39" s="62"/>
      <c r="P39" s="60"/>
      <c r="Q39" s="60"/>
      <c r="R39" s="62"/>
      <c r="S39" s="62"/>
      <c r="T39" s="58"/>
      <c r="U39" s="60"/>
      <c r="V39" s="62"/>
      <c r="W39" s="62"/>
      <c r="X39" s="58"/>
      <c r="Y39" s="58"/>
      <c r="Z39" s="62"/>
      <c r="AA39" s="62"/>
      <c r="AB39" s="58"/>
      <c r="AC39" s="9"/>
      <c r="AD39" s="9"/>
      <c r="AE39" s="9"/>
    </row>
    <row r="40" spans="1:31" x14ac:dyDescent="0.3">
      <c r="A40" s="9"/>
      <c r="B40" s="9"/>
      <c r="C40" s="9"/>
      <c r="D40" s="13"/>
      <c r="E40" s="13"/>
      <c r="F40" s="14"/>
      <c r="G40" s="14"/>
      <c r="H40" s="15"/>
      <c r="I40" s="15"/>
      <c r="J40" s="15"/>
      <c r="K40" s="15"/>
      <c r="L40" s="15"/>
      <c r="M40" s="14"/>
      <c r="N40" s="16"/>
      <c r="O40" s="16"/>
      <c r="P40" s="14"/>
      <c r="Q40" s="14"/>
      <c r="R40" s="16"/>
      <c r="S40" s="16"/>
      <c r="T40" s="9"/>
      <c r="U40" s="14"/>
      <c r="V40" s="16"/>
      <c r="W40" s="16"/>
      <c r="X40" s="9"/>
      <c r="Y40" s="9"/>
      <c r="Z40" s="16"/>
      <c r="AA40" s="16"/>
      <c r="AB40" s="9"/>
      <c r="AC40" s="9"/>
      <c r="AD40" s="9"/>
      <c r="AE40" s="9"/>
    </row>
    <row r="41" spans="1:31" x14ac:dyDescent="0.3">
      <c r="A41" s="9"/>
      <c r="B41" s="9"/>
      <c r="C41" s="9"/>
      <c r="D41" s="13"/>
      <c r="E41" s="13"/>
      <c r="F41" s="14"/>
      <c r="G41" s="14"/>
      <c r="H41" s="15"/>
      <c r="I41" s="15"/>
      <c r="J41" s="15"/>
      <c r="K41" s="15"/>
      <c r="L41" s="15"/>
      <c r="M41" s="14"/>
      <c r="N41" s="16"/>
      <c r="O41" s="16"/>
      <c r="P41" s="14"/>
      <c r="Q41" s="14"/>
      <c r="R41" s="16"/>
      <c r="S41" s="16"/>
      <c r="T41" s="9"/>
      <c r="U41" s="14"/>
      <c r="V41" s="16"/>
      <c r="W41" s="16"/>
      <c r="X41" s="9"/>
      <c r="Y41" s="9"/>
      <c r="Z41" s="16"/>
      <c r="AA41" s="16"/>
      <c r="AB41" s="9"/>
      <c r="AC41" s="9"/>
      <c r="AD41" s="9"/>
      <c r="AE41" s="9"/>
    </row>
    <row r="42" spans="1:31" x14ac:dyDescent="0.3">
      <c r="A42" s="9"/>
      <c r="B42" s="9"/>
      <c r="C42" s="9"/>
      <c r="D42" s="13"/>
      <c r="E42" s="13"/>
      <c r="F42" s="14"/>
      <c r="G42" s="14"/>
      <c r="H42" s="15"/>
      <c r="I42" s="15"/>
      <c r="J42" s="15"/>
      <c r="K42" s="15"/>
      <c r="L42" s="15"/>
      <c r="M42" s="14"/>
      <c r="N42" s="16"/>
      <c r="O42" s="16"/>
      <c r="P42" s="14"/>
      <c r="Q42" s="14"/>
      <c r="R42" s="16"/>
      <c r="S42" s="16"/>
      <c r="T42" s="9"/>
      <c r="U42" s="14"/>
      <c r="V42" s="16"/>
      <c r="W42" s="16"/>
      <c r="X42" s="9"/>
      <c r="Y42" s="9"/>
      <c r="Z42" s="16"/>
      <c r="AA42" s="16"/>
      <c r="AB42" s="9"/>
      <c r="AC42" s="9"/>
      <c r="AD42" s="9"/>
      <c r="AE42" s="9"/>
    </row>
    <row r="43" spans="1:31" x14ac:dyDescent="0.3">
      <c r="A43" s="9"/>
      <c r="B43" s="9"/>
      <c r="C43" s="9"/>
      <c r="D43" s="13"/>
      <c r="E43" s="13"/>
      <c r="F43" s="14"/>
      <c r="G43" s="14"/>
      <c r="H43" s="15"/>
      <c r="I43" s="15"/>
      <c r="J43" s="15"/>
      <c r="K43" s="15"/>
      <c r="L43" s="15"/>
      <c r="M43" s="14"/>
      <c r="N43" s="16"/>
      <c r="O43" s="16"/>
      <c r="P43" s="14"/>
      <c r="Q43" s="14"/>
      <c r="R43" s="16"/>
      <c r="S43" s="16"/>
      <c r="T43" s="9"/>
      <c r="U43" s="14"/>
      <c r="V43" s="16"/>
      <c r="W43" s="16"/>
      <c r="X43" s="9"/>
      <c r="Y43" s="9"/>
      <c r="Z43" s="16"/>
      <c r="AA43" s="16"/>
      <c r="AB43" s="9"/>
      <c r="AC43" s="9"/>
      <c r="AD43" s="9"/>
      <c r="AE43" s="9"/>
    </row>
  </sheetData>
  <mergeCells count="55">
    <mergeCell ref="A26:E26"/>
    <mergeCell ref="C19:C21"/>
    <mergeCell ref="D19:E19"/>
    <mergeCell ref="D12:E12"/>
    <mergeCell ref="D18:E18"/>
    <mergeCell ref="A24:A25"/>
    <mergeCell ref="B24:B25"/>
    <mergeCell ref="C24:C25"/>
    <mergeCell ref="D24:D25"/>
    <mergeCell ref="C22:C23"/>
    <mergeCell ref="D22:E22"/>
    <mergeCell ref="D23:E23"/>
    <mergeCell ref="B12:B23"/>
    <mergeCell ref="A6:A23"/>
    <mergeCell ref="C16:C17"/>
    <mergeCell ref="D15:E15"/>
    <mergeCell ref="Q4:T4"/>
    <mergeCell ref="U4:X4"/>
    <mergeCell ref="Y4:AB4"/>
    <mergeCell ref="B6:B11"/>
    <mergeCell ref="F6:F11"/>
    <mergeCell ref="M4:P4"/>
    <mergeCell ref="I4:L4"/>
    <mergeCell ref="D10:E10"/>
    <mergeCell ref="D6:E6"/>
    <mergeCell ref="C7:C8"/>
    <mergeCell ref="D7:E7"/>
    <mergeCell ref="D8:E8"/>
    <mergeCell ref="C9:C11"/>
    <mergeCell ref="D9:E9"/>
    <mergeCell ref="D11:E11"/>
    <mergeCell ref="F4:H4"/>
    <mergeCell ref="D21:E21"/>
    <mergeCell ref="A4:A5"/>
    <mergeCell ref="B4:B5"/>
    <mergeCell ref="C4:C5"/>
    <mergeCell ref="D4:E5"/>
    <mergeCell ref="C12:C15"/>
    <mergeCell ref="D16:E16"/>
    <mergeCell ref="D17:E17"/>
    <mergeCell ref="D20:E20"/>
    <mergeCell ref="D13:E13"/>
    <mergeCell ref="D14:E14"/>
    <mergeCell ref="Q24:T25"/>
    <mergeCell ref="U24:X25"/>
    <mergeCell ref="Y24:AB25"/>
    <mergeCell ref="I24:L25"/>
    <mergeCell ref="F12:F15"/>
    <mergeCell ref="G24:G25"/>
    <mergeCell ref="H24:H25"/>
    <mergeCell ref="F24:F25"/>
    <mergeCell ref="F19:F21"/>
    <mergeCell ref="F16:F17"/>
    <mergeCell ref="F22:F23"/>
    <mergeCell ref="M24:P2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25" fitToHeight="5" orientation="landscape" r:id="rId1"/>
  <ignoredErrors>
    <ignoredError sqref="F15:F16 F17 F19:F23 F6:F1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60"/>
  <sheetViews>
    <sheetView showGridLines="0" workbookViewId="0">
      <selection activeCell="G11" sqref="G11"/>
    </sheetView>
  </sheetViews>
  <sheetFormatPr defaultRowHeight="15" x14ac:dyDescent="0.25"/>
  <cols>
    <col min="1" max="1" width="3.5703125" style="2" bestFit="1" customWidth="1"/>
    <col min="2" max="2" width="9.5703125" style="2" bestFit="1" customWidth="1"/>
    <col min="3" max="3" width="33.42578125" style="2" customWidth="1"/>
    <col min="4" max="4" width="11.28515625" style="2" customWidth="1"/>
    <col min="5" max="5" width="9" style="2" customWidth="1"/>
    <col min="6" max="6" width="11.28515625" style="2" customWidth="1"/>
    <col min="7" max="7" width="10.28515625" style="2" bestFit="1" customWidth="1"/>
    <col min="8" max="8" width="18.5703125" style="2" customWidth="1"/>
    <col min="9" max="9" width="14.28515625" style="2" customWidth="1"/>
    <col min="10" max="10" width="31.85546875" style="4" customWidth="1"/>
    <col min="11" max="12" width="26" style="2" customWidth="1"/>
    <col min="13" max="13" width="7.7109375" style="2" customWidth="1"/>
    <col min="14" max="14" width="24.42578125" style="2" customWidth="1"/>
    <col min="15" max="17" width="8.5703125" style="2" customWidth="1"/>
    <col min="18" max="16384" width="9.140625" style="2"/>
  </cols>
  <sheetData>
    <row r="1" spans="1:15" ht="18.75" x14ac:dyDescent="0.25">
      <c r="B1" s="5" t="s">
        <v>61</v>
      </c>
      <c r="J1" s="2"/>
      <c r="L1" s="8"/>
    </row>
    <row r="2" spans="1:15" ht="18.75" x14ac:dyDescent="0.25">
      <c r="B2" s="88"/>
      <c r="J2" s="2"/>
      <c r="L2" s="8"/>
    </row>
    <row r="3" spans="1:15" x14ac:dyDescent="0.25">
      <c r="B3" s="1"/>
      <c r="J3" s="2"/>
      <c r="N3" s="3"/>
      <c r="O3" s="3"/>
    </row>
    <row r="4" spans="1:15" ht="36" customHeight="1" x14ac:dyDescent="0.25">
      <c r="J4" s="141" t="s">
        <v>62</v>
      </c>
      <c r="N4" s="141" t="s">
        <v>63</v>
      </c>
      <c r="O4" s="141" t="s">
        <v>64</v>
      </c>
    </row>
    <row r="5" spans="1:15" x14ac:dyDescent="0.25">
      <c r="J5" s="142">
        <f>'Tabela de sancionamento'!H24</f>
        <v>159747795.30500001</v>
      </c>
      <c r="M5" s="141" t="s">
        <v>65</v>
      </c>
      <c r="N5" s="143">
        <f>SUMIF(G:G,"ano 1",J:J)</f>
        <v>303107441.72216356</v>
      </c>
      <c r="O5" s="144">
        <v>200</v>
      </c>
    </row>
    <row r="6" spans="1:15" x14ac:dyDescent="0.25">
      <c r="J6" s="8"/>
      <c r="M6" s="141" t="s">
        <v>66</v>
      </c>
      <c r="N6" s="143">
        <f>SUMIF(G:G,"ano 2",J:J)</f>
        <v>143528559.12311202</v>
      </c>
      <c r="O6" s="144">
        <v>135</v>
      </c>
    </row>
    <row r="7" spans="1:15" ht="24" x14ac:dyDescent="0.25">
      <c r="H7" s="141" t="s">
        <v>67</v>
      </c>
      <c r="J7" s="141" t="s">
        <v>68</v>
      </c>
      <c r="K7" s="145" t="s">
        <v>69</v>
      </c>
      <c r="L7" s="145" t="s">
        <v>70</v>
      </c>
      <c r="M7" s="141" t="s">
        <v>71</v>
      </c>
      <c r="N7" s="143">
        <f>SUMIF(G:G,"ano 3",J:J)</f>
        <v>32607385.069725096</v>
      </c>
      <c r="O7" s="144">
        <v>15</v>
      </c>
    </row>
    <row r="8" spans="1:15" x14ac:dyDescent="0.25">
      <c r="H8" s="146">
        <f>SUM(H11:H360)</f>
        <v>216493328.51945964</v>
      </c>
      <c r="J8" s="142">
        <f>J5*3</f>
        <v>479243385.91500002</v>
      </c>
      <c r="K8" s="147">
        <f>SUM(K11:K1059)</f>
        <v>159747795.30499989</v>
      </c>
      <c r="L8" s="147">
        <f>SUM(L11:L1059)</f>
        <v>319495590.60999978</v>
      </c>
      <c r="M8" s="141" t="s">
        <v>72</v>
      </c>
      <c r="N8" s="143">
        <f>SUMIF(G:G,"ano 4",J:J)</f>
        <v>0</v>
      </c>
      <c r="O8" s="144">
        <f>COUNTIF(G:G,"ano 4")</f>
        <v>0</v>
      </c>
    </row>
    <row r="9" spans="1:15" x14ac:dyDescent="0.25">
      <c r="H9" s="6"/>
      <c r="J9" s="2"/>
      <c r="L9" s="8"/>
      <c r="N9" s="4"/>
    </row>
    <row r="10" spans="1:15" ht="48" x14ac:dyDescent="0.25">
      <c r="A10" s="148" t="s">
        <v>73</v>
      </c>
      <c r="B10" s="148" t="s">
        <v>74</v>
      </c>
      <c r="C10" s="148" t="s">
        <v>75</v>
      </c>
      <c r="D10" s="148" t="s">
        <v>76</v>
      </c>
      <c r="E10" s="148" t="s">
        <v>77</v>
      </c>
      <c r="F10" s="148" t="s">
        <v>78</v>
      </c>
      <c r="G10" s="148" t="s">
        <v>450</v>
      </c>
      <c r="H10" s="148" t="s">
        <v>79</v>
      </c>
      <c r="I10" s="148" t="s">
        <v>80</v>
      </c>
      <c r="J10" s="141" t="s">
        <v>81</v>
      </c>
      <c r="K10" s="145" t="s">
        <v>82</v>
      </c>
      <c r="L10" s="145" t="s">
        <v>83</v>
      </c>
      <c r="M10" s="141" t="s">
        <v>17</v>
      </c>
      <c r="N10" s="141" t="s">
        <v>84</v>
      </c>
    </row>
    <row r="11" spans="1:15" ht="20.100000000000001" customHeight="1" x14ac:dyDescent="0.25">
      <c r="A11" s="149">
        <v>1</v>
      </c>
      <c r="B11" s="150">
        <v>120034</v>
      </c>
      <c r="C11" s="151" t="s">
        <v>85</v>
      </c>
      <c r="D11" s="91">
        <v>1</v>
      </c>
      <c r="E11" s="90">
        <v>1</v>
      </c>
      <c r="F11" s="90">
        <v>0</v>
      </c>
      <c r="G11" s="152" t="s">
        <v>86</v>
      </c>
      <c r="H11" s="162">
        <v>500171.50527000002</v>
      </c>
      <c r="I11" s="153">
        <f>J11/$J$8</f>
        <v>2.3103321875576495E-3</v>
      </c>
      <c r="J11" s="93">
        <f t="shared" ref="J11:J65" si="0">H11/$H$8*$J$8</f>
        <v>1107211.4201535368</v>
      </c>
      <c r="K11" s="94">
        <f t="shared" ref="K11:K65" si="1">H11/$H$8*$J$5</f>
        <v>369070.4733845123</v>
      </c>
      <c r="L11" s="94">
        <f t="shared" ref="L11:L65" si="2">H11/$H$8*$J$5*2</f>
        <v>738140.94676902459</v>
      </c>
      <c r="M11" s="92">
        <f>IF(G11="ano 1",365,IF(G11="ano 2",365,IF(G11="ano 3",365)))</f>
        <v>365</v>
      </c>
      <c r="N11" s="94">
        <f t="shared" ref="N11" si="3">L11/M11</f>
        <v>2022.3039637507522</v>
      </c>
    </row>
    <row r="12" spans="1:15" ht="20.100000000000001" customHeight="1" x14ac:dyDescent="0.25">
      <c r="A12" s="149">
        <v>2</v>
      </c>
      <c r="B12" s="150">
        <v>120039</v>
      </c>
      <c r="C12" s="151" t="s">
        <v>87</v>
      </c>
      <c r="D12" s="91">
        <v>1</v>
      </c>
      <c r="E12" s="90">
        <v>1</v>
      </c>
      <c r="F12" s="90">
        <v>0</v>
      </c>
      <c r="G12" s="152" t="s">
        <v>86</v>
      </c>
      <c r="H12" s="162">
        <v>500171.50527000002</v>
      </c>
      <c r="I12" s="153">
        <f t="shared" ref="I12:I75" si="4">J12/$J$8</f>
        <v>2.3103321875576495E-3</v>
      </c>
      <c r="J12" s="93">
        <f t="shared" si="0"/>
        <v>1107211.4201535368</v>
      </c>
      <c r="K12" s="94">
        <f t="shared" si="1"/>
        <v>369070.4733845123</v>
      </c>
      <c r="L12" s="94">
        <f t="shared" si="2"/>
        <v>738140.94676902459</v>
      </c>
      <c r="M12" s="92">
        <f t="shared" ref="M12:M75" si="5">IF(G12="ano 1",365,IF(G12="ano 2",365,IF(G12="ano 3",365)))</f>
        <v>365</v>
      </c>
      <c r="N12" s="94">
        <f t="shared" ref="N12:N75" si="6">L12/M12</f>
        <v>2022.3039637507522</v>
      </c>
    </row>
    <row r="13" spans="1:15" ht="20.100000000000001" customHeight="1" x14ac:dyDescent="0.25">
      <c r="A13" s="149">
        <v>3</v>
      </c>
      <c r="B13" s="150">
        <v>130050</v>
      </c>
      <c r="C13" s="151" t="s">
        <v>88</v>
      </c>
      <c r="D13" s="91">
        <v>1</v>
      </c>
      <c r="E13" s="90">
        <v>0</v>
      </c>
      <c r="F13" s="90">
        <v>1</v>
      </c>
      <c r="G13" s="152" t="s">
        <v>86</v>
      </c>
      <c r="H13" s="162">
        <v>540956.2378</v>
      </c>
      <c r="I13" s="153">
        <f t="shared" si="4"/>
        <v>2.4987201291580487E-3</v>
      </c>
      <c r="J13" s="93">
        <f t="shared" si="0"/>
        <v>1197495.0951516693</v>
      </c>
      <c r="K13" s="94">
        <f t="shared" si="1"/>
        <v>399165.03171722312</v>
      </c>
      <c r="L13" s="94">
        <f t="shared" si="2"/>
        <v>798330.06343444623</v>
      </c>
      <c r="M13" s="92">
        <f t="shared" si="5"/>
        <v>365</v>
      </c>
      <c r="N13" s="94">
        <f t="shared" si="6"/>
        <v>2187.2056532450583</v>
      </c>
    </row>
    <row r="14" spans="1:15" ht="20.100000000000001" customHeight="1" x14ac:dyDescent="0.25">
      <c r="A14" s="149">
        <v>4</v>
      </c>
      <c r="B14" s="150">
        <v>130130</v>
      </c>
      <c r="C14" s="151" t="s">
        <v>89</v>
      </c>
      <c r="D14" s="91">
        <v>1</v>
      </c>
      <c r="E14" s="90">
        <v>0</v>
      </c>
      <c r="F14" s="90">
        <v>1</v>
      </c>
      <c r="G14" s="152" t="s">
        <v>86</v>
      </c>
      <c r="H14" s="162">
        <v>500171.50527000002</v>
      </c>
      <c r="I14" s="153">
        <f t="shared" si="4"/>
        <v>2.3103321875576495E-3</v>
      </c>
      <c r="J14" s="93">
        <f t="shared" si="0"/>
        <v>1107211.4201535368</v>
      </c>
      <c r="K14" s="94">
        <f t="shared" si="1"/>
        <v>369070.4733845123</v>
      </c>
      <c r="L14" s="94">
        <f t="shared" si="2"/>
        <v>738140.94676902459</v>
      </c>
      <c r="M14" s="92">
        <f t="shared" si="5"/>
        <v>365</v>
      </c>
      <c r="N14" s="94">
        <f t="shared" si="6"/>
        <v>2022.3039637507522</v>
      </c>
    </row>
    <row r="15" spans="1:15" ht="20.100000000000001" customHeight="1" x14ac:dyDescent="0.25">
      <c r="A15" s="149">
        <v>5</v>
      </c>
      <c r="B15" s="150">
        <v>140005</v>
      </c>
      <c r="C15" s="151" t="s">
        <v>90</v>
      </c>
      <c r="D15" s="91">
        <v>1</v>
      </c>
      <c r="E15" s="90">
        <v>1</v>
      </c>
      <c r="F15" s="90">
        <v>0</v>
      </c>
      <c r="G15" s="152" t="s">
        <v>91</v>
      </c>
      <c r="H15" s="162">
        <v>488258.00983</v>
      </c>
      <c r="I15" s="153">
        <f t="shared" si="4"/>
        <v>2.2553027992551402E-3</v>
      </c>
      <c r="J15" s="93">
        <f t="shared" si="0"/>
        <v>1080838.9497786111</v>
      </c>
      <c r="K15" s="94">
        <f t="shared" si="1"/>
        <v>360279.64992620365</v>
      </c>
      <c r="L15" s="94">
        <f t="shared" si="2"/>
        <v>720559.2998524073</v>
      </c>
      <c r="M15" s="92">
        <f t="shared" si="5"/>
        <v>365</v>
      </c>
      <c r="N15" s="94">
        <f t="shared" si="6"/>
        <v>1974.1350680887872</v>
      </c>
    </row>
    <row r="16" spans="1:15" ht="20.100000000000001" customHeight="1" x14ac:dyDescent="0.25">
      <c r="A16" s="149">
        <v>6</v>
      </c>
      <c r="B16" s="150">
        <v>140070</v>
      </c>
      <c r="C16" s="151" t="s">
        <v>92</v>
      </c>
      <c r="D16" s="91">
        <v>1</v>
      </c>
      <c r="E16" s="90">
        <v>1</v>
      </c>
      <c r="F16" s="90">
        <v>0</v>
      </c>
      <c r="G16" s="152" t="s">
        <v>86</v>
      </c>
      <c r="H16" s="162">
        <v>500171.50527000002</v>
      </c>
      <c r="I16" s="153">
        <f t="shared" si="4"/>
        <v>2.3103321875576495E-3</v>
      </c>
      <c r="J16" s="93">
        <f t="shared" si="0"/>
        <v>1107211.4201535368</v>
      </c>
      <c r="K16" s="94">
        <f t="shared" si="1"/>
        <v>369070.4733845123</v>
      </c>
      <c r="L16" s="94">
        <f t="shared" si="2"/>
        <v>738140.94676902459</v>
      </c>
      <c r="M16" s="92">
        <f t="shared" si="5"/>
        <v>365</v>
      </c>
      <c r="N16" s="94">
        <f t="shared" si="6"/>
        <v>2022.3039637507522</v>
      </c>
    </row>
    <row r="17" spans="1:14" ht="20.100000000000001" customHeight="1" x14ac:dyDescent="0.25">
      <c r="A17" s="149">
        <v>7</v>
      </c>
      <c r="B17" s="150">
        <v>150180</v>
      </c>
      <c r="C17" s="151" t="s">
        <v>93</v>
      </c>
      <c r="D17" s="91">
        <v>3</v>
      </c>
      <c r="E17" s="90">
        <v>0</v>
      </c>
      <c r="F17" s="90">
        <v>3</v>
      </c>
      <c r="G17" s="152" t="s">
        <v>94</v>
      </c>
      <c r="H17" s="162">
        <v>1662466.7</v>
      </c>
      <c r="I17" s="153">
        <f t="shared" si="4"/>
        <v>7.6790666547055658E-3</v>
      </c>
      <c r="J17" s="93">
        <f t="shared" si="0"/>
        <v>3680141.9042680678</v>
      </c>
      <c r="K17" s="94">
        <f t="shared" si="1"/>
        <v>1226713.9680893559</v>
      </c>
      <c r="L17" s="94">
        <f t="shared" si="2"/>
        <v>2453427.9361787117</v>
      </c>
      <c r="M17" s="92">
        <f t="shared" si="5"/>
        <v>365</v>
      </c>
      <c r="N17" s="94">
        <f t="shared" si="6"/>
        <v>6721.7203730923611</v>
      </c>
    </row>
    <row r="18" spans="1:14" ht="20.100000000000001" customHeight="1" x14ac:dyDescent="0.25">
      <c r="A18" s="149">
        <v>8</v>
      </c>
      <c r="B18" s="150">
        <v>150340</v>
      </c>
      <c r="C18" s="151" t="s">
        <v>95</v>
      </c>
      <c r="D18" s="91">
        <v>1</v>
      </c>
      <c r="E18" s="90">
        <v>1</v>
      </c>
      <c r="F18" s="90">
        <v>0</v>
      </c>
      <c r="G18" s="152" t="s">
        <v>94</v>
      </c>
      <c r="H18" s="162">
        <v>623770.93999999994</v>
      </c>
      <c r="I18" s="153">
        <f t="shared" si="4"/>
        <v>2.8812478623050589E-3</v>
      </c>
      <c r="J18" s="93">
        <f t="shared" si="0"/>
        <v>1380818.9811914321</v>
      </c>
      <c r="K18" s="94">
        <f t="shared" si="1"/>
        <v>460272.99373047741</v>
      </c>
      <c r="L18" s="94">
        <f t="shared" si="2"/>
        <v>920545.98746095481</v>
      </c>
      <c r="M18" s="92">
        <f t="shared" si="5"/>
        <v>365</v>
      </c>
      <c r="N18" s="94">
        <f t="shared" si="6"/>
        <v>2522.0438012628897</v>
      </c>
    </row>
    <row r="19" spans="1:14" ht="20.100000000000001" customHeight="1" x14ac:dyDescent="0.25">
      <c r="A19" s="149">
        <v>9</v>
      </c>
      <c r="B19" s="150">
        <v>150375</v>
      </c>
      <c r="C19" s="151" t="s">
        <v>96</v>
      </c>
      <c r="D19" s="91">
        <v>1</v>
      </c>
      <c r="E19" s="90">
        <v>0</v>
      </c>
      <c r="F19" s="90">
        <v>1</v>
      </c>
      <c r="G19" s="152" t="s">
        <v>91</v>
      </c>
      <c r="H19" s="162">
        <v>488258.00983</v>
      </c>
      <c r="I19" s="153">
        <f t="shared" si="4"/>
        <v>2.2553027992551402E-3</v>
      </c>
      <c r="J19" s="93">
        <f t="shared" si="0"/>
        <v>1080838.9497786111</v>
      </c>
      <c r="K19" s="94">
        <f t="shared" si="1"/>
        <v>360279.64992620365</v>
      </c>
      <c r="L19" s="94">
        <f t="shared" si="2"/>
        <v>720559.2998524073</v>
      </c>
      <c r="M19" s="92">
        <f t="shared" si="5"/>
        <v>365</v>
      </c>
      <c r="N19" s="94">
        <f t="shared" si="6"/>
        <v>1974.1350680887872</v>
      </c>
    </row>
    <row r="20" spans="1:14" ht="20.100000000000001" customHeight="1" x14ac:dyDescent="0.25">
      <c r="A20" s="149">
        <v>10</v>
      </c>
      <c r="B20" s="150">
        <v>150549</v>
      </c>
      <c r="C20" s="151" t="s">
        <v>97</v>
      </c>
      <c r="D20" s="91">
        <v>1</v>
      </c>
      <c r="E20" s="90">
        <v>1</v>
      </c>
      <c r="F20" s="90">
        <v>0</v>
      </c>
      <c r="G20" s="152" t="s">
        <v>86</v>
      </c>
      <c r="H20" s="162">
        <v>500171.50527000002</v>
      </c>
      <c r="I20" s="153">
        <f t="shared" si="4"/>
        <v>2.3103321875576495E-3</v>
      </c>
      <c r="J20" s="93">
        <f t="shared" si="0"/>
        <v>1107211.4201535368</v>
      </c>
      <c r="K20" s="94">
        <f t="shared" si="1"/>
        <v>369070.4733845123</v>
      </c>
      <c r="L20" s="94">
        <f t="shared" si="2"/>
        <v>738140.94676902459</v>
      </c>
      <c r="M20" s="92">
        <f t="shared" si="5"/>
        <v>365</v>
      </c>
      <c r="N20" s="94">
        <f t="shared" si="6"/>
        <v>2022.3039637507522</v>
      </c>
    </row>
    <row r="21" spans="1:14" ht="20.100000000000001" customHeight="1" x14ac:dyDescent="0.25">
      <c r="A21" s="149">
        <v>11</v>
      </c>
      <c r="B21" s="150">
        <v>150560</v>
      </c>
      <c r="C21" s="151" t="s">
        <v>98</v>
      </c>
      <c r="D21" s="91">
        <v>2</v>
      </c>
      <c r="E21" s="90">
        <v>1</v>
      </c>
      <c r="F21" s="90">
        <v>1</v>
      </c>
      <c r="G21" s="152" t="s">
        <v>94</v>
      </c>
      <c r="H21" s="162">
        <v>1136146.6399999999</v>
      </c>
      <c r="I21" s="153">
        <f t="shared" si="4"/>
        <v>5.2479522014364363E-3</v>
      </c>
      <c r="J21" s="93">
        <f t="shared" si="0"/>
        <v>2515046.3821364758</v>
      </c>
      <c r="K21" s="94">
        <f t="shared" si="1"/>
        <v>838348.79404549196</v>
      </c>
      <c r="L21" s="94">
        <f t="shared" si="2"/>
        <v>1676697.5880909839</v>
      </c>
      <c r="M21" s="92">
        <f t="shared" si="5"/>
        <v>365</v>
      </c>
      <c r="N21" s="94">
        <f t="shared" si="6"/>
        <v>4593.6920221670789</v>
      </c>
    </row>
    <row r="22" spans="1:14" ht="20.100000000000001" customHeight="1" x14ac:dyDescent="0.25">
      <c r="A22" s="149">
        <v>12</v>
      </c>
      <c r="B22" s="150">
        <v>150611</v>
      </c>
      <c r="C22" s="151" t="s">
        <v>99</v>
      </c>
      <c r="D22" s="91">
        <v>1</v>
      </c>
      <c r="E22" s="90">
        <v>1</v>
      </c>
      <c r="F22" s="90">
        <v>0</v>
      </c>
      <c r="G22" s="152" t="s">
        <v>94</v>
      </c>
      <c r="H22" s="162">
        <v>623770.93999999994</v>
      </c>
      <c r="I22" s="153">
        <f t="shared" si="4"/>
        <v>2.8812478623050589E-3</v>
      </c>
      <c r="J22" s="93">
        <f t="shared" si="0"/>
        <v>1380818.9811914321</v>
      </c>
      <c r="K22" s="94">
        <f t="shared" si="1"/>
        <v>460272.99373047741</v>
      </c>
      <c r="L22" s="94">
        <f t="shared" si="2"/>
        <v>920545.98746095481</v>
      </c>
      <c r="M22" s="92">
        <f t="shared" si="5"/>
        <v>365</v>
      </c>
      <c r="N22" s="94">
        <f t="shared" si="6"/>
        <v>2522.0438012628897</v>
      </c>
    </row>
    <row r="23" spans="1:14" ht="20.100000000000001" customHeight="1" x14ac:dyDescent="0.25">
      <c r="A23" s="149">
        <v>13</v>
      </c>
      <c r="B23" s="150">
        <v>150658</v>
      </c>
      <c r="C23" s="151" t="s">
        <v>100</v>
      </c>
      <c r="D23" s="91">
        <v>1</v>
      </c>
      <c r="E23" s="90">
        <v>1</v>
      </c>
      <c r="F23" s="90">
        <v>0</v>
      </c>
      <c r="G23" s="152" t="s">
        <v>91</v>
      </c>
      <c r="H23" s="162">
        <v>488258.00983</v>
      </c>
      <c r="I23" s="153">
        <f t="shared" si="4"/>
        <v>2.2553027992551402E-3</v>
      </c>
      <c r="J23" s="93">
        <f t="shared" si="0"/>
        <v>1080838.9497786111</v>
      </c>
      <c r="K23" s="94">
        <f t="shared" si="1"/>
        <v>360279.64992620365</v>
      </c>
      <c r="L23" s="94">
        <f t="shared" si="2"/>
        <v>720559.2998524073</v>
      </c>
      <c r="M23" s="92">
        <f t="shared" si="5"/>
        <v>365</v>
      </c>
      <c r="N23" s="94">
        <f t="shared" si="6"/>
        <v>1974.1350680887872</v>
      </c>
    </row>
    <row r="24" spans="1:14" ht="20.100000000000001" customHeight="1" x14ac:dyDescent="0.25">
      <c r="A24" s="149">
        <v>14</v>
      </c>
      <c r="B24" s="150">
        <v>150796</v>
      </c>
      <c r="C24" s="151" t="s">
        <v>101</v>
      </c>
      <c r="D24" s="91">
        <v>1</v>
      </c>
      <c r="E24" s="90">
        <v>1</v>
      </c>
      <c r="F24" s="90">
        <v>0</v>
      </c>
      <c r="G24" s="152" t="s">
        <v>94</v>
      </c>
      <c r="H24" s="162">
        <v>623770.93999999994</v>
      </c>
      <c r="I24" s="153">
        <f t="shared" si="4"/>
        <v>2.8812478623050589E-3</v>
      </c>
      <c r="J24" s="93">
        <f t="shared" si="0"/>
        <v>1380818.9811914321</v>
      </c>
      <c r="K24" s="94">
        <f t="shared" si="1"/>
        <v>460272.99373047741</v>
      </c>
      <c r="L24" s="94">
        <f t="shared" si="2"/>
        <v>920545.98746095481</v>
      </c>
      <c r="M24" s="92">
        <f t="shared" si="5"/>
        <v>365</v>
      </c>
      <c r="N24" s="94">
        <f t="shared" si="6"/>
        <v>2522.0438012628897</v>
      </c>
    </row>
    <row r="25" spans="1:14" ht="20.100000000000001" customHeight="1" x14ac:dyDescent="0.25">
      <c r="A25" s="149">
        <v>15</v>
      </c>
      <c r="B25" s="150">
        <v>150830</v>
      </c>
      <c r="C25" s="151" t="s">
        <v>102</v>
      </c>
      <c r="D25" s="91">
        <v>2</v>
      </c>
      <c r="E25" s="90">
        <v>0</v>
      </c>
      <c r="F25" s="90">
        <v>2</v>
      </c>
      <c r="G25" s="152" t="s">
        <v>86</v>
      </c>
      <c r="H25" s="162">
        <v>1052765.14057</v>
      </c>
      <c r="I25" s="153">
        <f t="shared" si="4"/>
        <v>4.8628063865504825E-3</v>
      </c>
      <c r="J25" s="93">
        <f t="shared" si="0"/>
        <v>2330467.7977395398</v>
      </c>
      <c r="K25" s="94">
        <f t="shared" si="1"/>
        <v>776822.59924651321</v>
      </c>
      <c r="L25" s="94">
        <f t="shared" si="2"/>
        <v>1553645.1984930264</v>
      </c>
      <c r="M25" s="92">
        <f t="shared" si="5"/>
        <v>365</v>
      </c>
      <c r="N25" s="94">
        <f t="shared" si="6"/>
        <v>4256.5621876521272</v>
      </c>
    </row>
    <row r="26" spans="1:14" ht="20.100000000000001" customHeight="1" x14ac:dyDescent="0.25">
      <c r="A26" s="149">
        <v>16</v>
      </c>
      <c r="B26" s="150">
        <v>170555</v>
      </c>
      <c r="C26" s="151" t="s">
        <v>103</v>
      </c>
      <c r="D26" s="91">
        <v>1</v>
      </c>
      <c r="E26" s="90">
        <v>1</v>
      </c>
      <c r="F26" s="90">
        <v>0</v>
      </c>
      <c r="G26" s="152" t="s">
        <v>86</v>
      </c>
      <c r="H26" s="162">
        <v>500171.50527000002</v>
      </c>
      <c r="I26" s="153">
        <f t="shared" si="4"/>
        <v>2.3103321875576495E-3</v>
      </c>
      <c r="J26" s="93">
        <f t="shared" si="0"/>
        <v>1107211.4201535368</v>
      </c>
      <c r="K26" s="94">
        <f t="shared" si="1"/>
        <v>369070.4733845123</v>
      </c>
      <c r="L26" s="94">
        <f t="shared" si="2"/>
        <v>738140.94676902459</v>
      </c>
      <c r="M26" s="92">
        <f t="shared" si="5"/>
        <v>365</v>
      </c>
      <c r="N26" s="94">
        <f t="shared" si="6"/>
        <v>2022.3039637507522</v>
      </c>
    </row>
    <row r="27" spans="1:14" ht="20.100000000000001" customHeight="1" x14ac:dyDescent="0.25">
      <c r="A27" s="149">
        <v>17</v>
      </c>
      <c r="B27" s="150">
        <v>170770</v>
      </c>
      <c r="C27" s="151" t="s">
        <v>104</v>
      </c>
      <c r="D27" s="91">
        <v>1</v>
      </c>
      <c r="E27" s="90">
        <v>1</v>
      </c>
      <c r="F27" s="90">
        <v>0</v>
      </c>
      <c r="G27" s="152" t="s">
        <v>94</v>
      </c>
      <c r="H27" s="162">
        <v>623770.93999999994</v>
      </c>
      <c r="I27" s="153">
        <f t="shared" si="4"/>
        <v>2.8812478623050589E-3</v>
      </c>
      <c r="J27" s="93">
        <f t="shared" si="0"/>
        <v>1380818.9811914321</v>
      </c>
      <c r="K27" s="94">
        <f t="shared" si="1"/>
        <v>460272.99373047741</v>
      </c>
      <c r="L27" s="94">
        <f t="shared" si="2"/>
        <v>920545.98746095481</v>
      </c>
      <c r="M27" s="92">
        <f t="shared" si="5"/>
        <v>365</v>
      </c>
      <c r="N27" s="94">
        <f t="shared" si="6"/>
        <v>2522.0438012628897</v>
      </c>
    </row>
    <row r="28" spans="1:14" ht="20.100000000000001" customHeight="1" x14ac:dyDescent="0.25">
      <c r="A28" s="149">
        <v>18</v>
      </c>
      <c r="B28" s="150">
        <v>171090</v>
      </c>
      <c r="C28" s="151" t="s">
        <v>105</v>
      </c>
      <c r="D28" s="91">
        <v>1</v>
      </c>
      <c r="E28" s="90">
        <v>1</v>
      </c>
      <c r="F28" s="90">
        <v>0</v>
      </c>
      <c r="G28" s="152" t="s">
        <v>86</v>
      </c>
      <c r="H28" s="162">
        <v>500171.50527000002</v>
      </c>
      <c r="I28" s="153">
        <f t="shared" si="4"/>
        <v>2.3103321875576495E-3</v>
      </c>
      <c r="J28" s="93">
        <f t="shared" si="0"/>
        <v>1107211.4201535368</v>
      </c>
      <c r="K28" s="94">
        <f t="shared" si="1"/>
        <v>369070.4733845123</v>
      </c>
      <c r="L28" s="94">
        <f t="shared" si="2"/>
        <v>738140.94676902459</v>
      </c>
      <c r="M28" s="92">
        <f t="shared" si="5"/>
        <v>365</v>
      </c>
      <c r="N28" s="94">
        <f t="shared" si="6"/>
        <v>2022.3039637507522</v>
      </c>
    </row>
    <row r="29" spans="1:14" ht="20.100000000000001" customHeight="1" x14ac:dyDescent="0.25">
      <c r="A29" s="149">
        <v>19</v>
      </c>
      <c r="B29" s="150">
        <v>210030</v>
      </c>
      <c r="C29" s="151" t="s">
        <v>106</v>
      </c>
      <c r="D29" s="91">
        <v>1</v>
      </c>
      <c r="E29" s="90">
        <v>1</v>
      </c>
      <c r="F29" s="90">
        <v>0</v>
      </c>
      <c r="G29" s="152" t="s">
        <v>86</v>
      </c>
      <c r="H29" s="162">
        <v>500171.50527000002</v>
      </c>
      <c r="I29" s="153">
        <f t="shared" si="4"/>
        <v>2.3103321875576495E-3</v>
      </c>
      <c r="J29" s="93">
        <f t="shared" si="0"/>
        <v>1107211.4201535368</v>
      </c>
      <c r="K29" s="94">
        <f t="shared" si="1"/>
        <v>369070.4733845123</v>
      </c>
      <c r="L29" s="94">
        <f t="shared" si="2"/>
        <v>738140.94676902459</v>
      </c>
      <c r="M29" s="92">
        <f t="shared" si="5"/>
        <v>365</v>
      </c>
      <c r="N29" s="94">
        <f t="shared" si="6"/>
        <v>2022.3039637507522</v>
      </c>
    </row>
    <row r="30" spans="1:14" ht="20.100000000000001" customHeight="1" x14ac:dyDescent="0.25">
      <c r="A30" s="149">
        <v>20</v>
      </c>
      <c r="B30" s="150">
        <v>210193</v>
      </c>
      <c r="C30" s="151" t="s">
        <v>107</v>
      </c>
      <c r="D30" s="91">
        <v>1</v>
      </c>
      <c r="E30" s="90">
        <v>1</v>
      </c>
      <c r="F30" s="90">
        <v>0</v>
      </c>
      <c r="G30" s="152" t="s">
        <v>94</v>
      </c>
      <c r="H30" s="162">
        <v>623770.93999999994</v>
      </c>
      <c r="I30" s="153">
        <f t="shared" si="4"/>
        <v>2.8812478623050589E-3</v>
      </c>
      <c r="J30" s="93">
        <f t="shared" si="0"/>
        <v>1380818.9811914321</v>
      </c>
      <c r="K30" s="94">
        <f t="shared" si="1"/>
        <v>460272.99373047741</v>
      </c>
      <c r="L30" s="94">
        <f t="shared" si="2"/>
        <v>920545.98746095481</v>
      </c>
      <c r="M30" s="92">
        <f t="shared" si="5"/>
        <v>365</v>
      </c>
      <c r="N30" s="94">
        <f t="shared" si="6"/>
        <v>2522.0438012628897</v>
      </c>
    </row>
    <row r="31" spans="1:14" ht="20.100000000000001" customHeight="1" x14ac:dyDescent="0.25">
      <c r="A31" s="149">
        <v>21</v>
      </c>
      <c r="B31" s="150">
        <v>210215</v>
      </c>
      <c r="C31" s="151" t="s">
        <v>108</v>
      </c>
      <c r="D31" s="91">
        <v>1</v>
      </c>
      <c r="E31" s="90">
        <v>1</v>
      </c>
      <c r="F31" s="90">
        <v>0</v>
      </c>
      <c r="G31" s="152" t="s">
        <v>94</v>
      </c>
      <c r="H31" s="162">
        <v>623770.93999999994</v>
      </c>
      <c r="I31" s="153">
        <f t="shared" si="4"/>
        <v>2.8812478623050589E-3</v>
      </c>
      <c r="J31" s="93">
        <f t="shared" si="0"/>
        <v>1380818.9811914321</v>
      </c>
      <c r="K31" s="94">
        <f t="shared" si="1"/>
        <v>460272.99373047741</v>
      </c>
      <c r="L31" s="94">
        <f t="shared" si="2"/>
        <v>920545.98746095481</v>
      </c>
      <c r="M31" s="92">
        <f t="shared" si="5"/>
        <v>365</v>
      </c>
      <c r="N31" s="94">
        <f t="shared" si="6"/>
        <v>2522.0438012628897</v>
      </c>
    </row>
    <row r="32" spans="1:14" ht="20.100000000000001" customHeight="1" x14ac:dyDescent="0.25">
      <c r="A32" s="149">
        <v>22</v>
      </c>
      <c r="B32" s="150">
        <v>210462</v>
      </c>
      <c r="C32" s="151" t="s">
        <v>109</v>
      </c>
      <c r="D32" s="91">
        <v>1</v>
      </c>
      <c r="E32" s="90">
        <v>1</v>
      </c>
      <c r="F32" s="90">
        <v>0</v>
      </c>
      <c r="G32" s="152" t="s">
        <v>94</v>
      </c>
      <c r="H32" s="162">
        <v>623770.93999999994</v>
      </c>
      <c r="I32" s="153">
        <f t="shared" si="4"/>
        <v>2.8812478623050589E-3</v>
      </c>
      <c r="J32" s="93">
        <f t="shared" si="0"/>
        <v>1380818.9811914321</v>
      </c>
      <c r="K32" s="94">
        <f t="shared" si="1"/>
        <v>460272.99373047741</v>
      </c>
      <c r="L32" s="94">
        <f t="shared" si="2"/>
        <v>920545.98746095481</v>
      </c>
      <c r="M32" s="92">
        <f t="shared" si="5"/>
        <v>365</v>
      </c>
      <c r="N32" s="94">
        <f t="shared" si="6"/>
        <v>2522.0438012628897</v>
      </c>
    </row>
    <row r="33" spans="1:14" ht="20.100000000000001" customHeight="1" x14ac:dyDescent="0.25">
      <c r="A33" s="149">
        <v>23</v>
      </c>
      <c r="B33" s="150">
        <v>210535</v>
      </c>
      <c r="C33" s="151" t="s">
        <v>110</v>
      </c>
      <c r="D33" s="91">
        <v>1</v>
      </c>
      <c r="E33" s="90">
        <v>1</v>
      </c>
      <c r="F33" s="90">
        <v>0</v>
      </c>
      <c r="G33" s="152" t="s">
        <v>86</v>
      </c>
      <c r="H33" s="162">
        <v>500171.50527000002</v>
      </c>
      <c r="I33" s="153">
        <f t="shared" si="4"/>
        <v>2.3103321875576495E-3</v>
      </c>
      <c r="J33" s="93">
        <f t="shared" si="0"/>
        <v>1107211.4201535368</v>
      </c>
      <c r="K33" s="94">
        <f t="shared" si="1"/>
        <v>369070.4733845123</v>
      </c>
      <c r="L33" s="94">
        <f t="shared" si="2"/>
        <v>738140.94676902459</v>
      </c>
      <c r="M33" s="92">
        <f t="shared" si="5"/>
        <v>365</v>
      </c>
      <c r="N33" s="94">
        <f t="shared" si="6"/>
        <v>2022.3039637507522</v>
      </c>
    </row>
    <row r="34" spans="1:14" ht="20.100000000000001" customHeight="1" x14ac:dyDescent="0.25">
      <c r="A34" s="149">
        <v>24</v>
      </c>
      <c r="B34" s="150">
        <v>210545</v>
      </c>
      <c r="C34" s="151" t="s">
        <v>111</v>
      </c>
      <c r="D34" s="91">
        <v>1</v>
      </c>
      <c r="E34" s="90">
        <v>1</v>
      </c>
      <c r="F34" s="90">
        <v>0</v>
      </c>
      <c r="G34" s="152" t="s">
        <v>94</v>
      </c>
      <c r="H34" s="162">
        <v>623770.93999999994</v>
      </c>
      <c r="I34" s="153">
        <f t="shared" si="4"/>
        <v>2.8812478623050589E-3</v>
      </c>
      <c r="J34" s="93">
        <f t="shared" si="0"/>
        <v>1380818.9811914321</v>
      </c>
      <c r="K34" s="94">
        <f t="shared" si="1"/>
        <v>460272.99373047741</v>
      </c>
      <c r="L34" s="94">
        <f t="shared" si="2"/>
        <v>920545.98746095481</v>
      </c>
      <c r="M34" s="92">
        <f t="shared" si="5"/>
        <v>365</v>
      </c>
      <c r="N34" s="94">
        <f t="shared" si="6"/>
        <v>2522.0438012628897</v>
      </c>
    </row>
    <row r="35" spans="1:14" ht="20.100000000000001" customHeight="1" x14ac:dyDescent="0.25">
      <c r="A35" s="149">
        <v>25</v>
      </c>
      <c r="B35" s="150">
        <v>210547</v>
      </c>
      <c r="C35" s="151" t="s">
        <v>112</v>
      </c>
      <c r="D35" s="91">
        <v>1</v>
      </c>
      <c r="E35" s="90">
        <v>1</v>
      </c>
      <c r="F35" s="90">
        <v>0</v>
      </c>
      <c r="G35" s="152" t="s">
        <v>86</v>
      </c>
      <c r="H35" s="162">
        <v>500171.50527000002</v>
      </c>
      <c r="I35" s="153">
        <f t="shared" si="4"/>
        <v>2.3103321875576495E-3</v>
      </c>
      <c r="J35" s="93">
        <f t="shared" si="0"/>
        <v>1107211.4201535368</v>
      </c>
      <c r="K35" s="94">
        <f t="shared" si="1"/>
        <v>369070.4733845123</v>
      </c>
      <c r="L35" s="94">
        <f t="shared" si="2"/>
        <v>738140.94676902459</v>
      </c>
      <c r="M35" s="92">
        <f t="shared" si="5"/>
        <v>365</v>
      </c>
      <c r="N35" s="94">
        <f t="shared" si="6"/>
        <v>2022.3039637507522</v>
      </c>
    </row>
    <row r="36" spans="1:14" ht="20.100000000000001" customHeight="1" x14ac:dyDescent="0.25">
      <c r="A36" s="149">
        <v>26</v>
      </c>
      <c r="B36" s="150">
        <v>210565</v>
      </c>
      <c r="C36" s="151" t="s">
        <v>113</v>
      </c>
      <c r="D36" s="91">
        <v>1</v>
      </c>
      <c r="E36" s="90">
        <v>1</v>
      </c>
      <c r="F36" s="90">
        <v>0</v>
      </c>
      <c r="G36" s="152" t="s">
        <v>94</v>
      </c>
      <c r="H36" s="162">
        <v>623770.93999999994</v>
      </c>
      <c r="I36" s="153">
        <f t="shared" si="4"/>
        <v>2.8812478623050589E-3</v>
      </c>
      <c r="J36" s="93">
        <f t="shared" si="0"/>
        <v>1380818.9811914321</v>
      </c>
      <c r="K36" s="94">
        <f t="shared" si="1"/>
        <v>460272.99373047741</v>
      </c>
      <c r="L36" s="94">
        <f t="shared" si="2"/>
        <v>920545.98746095481</v>
      </c>
      <c r="M36" s="92">
        <f t="shared" si="5"/>
        <v>365</v>
      </c>
      <c r="N36" s="94">
        <f t="shared" si="6"/>
        <v>2522.0438012628897</v>
      </c>
    </row>
    <row r="37" spans="1:14" ht="20.100000000000001" customHeight="1" x14ac:dyDescent="0.25">
      <c r="A37" s="149">
        <v>27</v>
      </c>
      <c r="B37" s="150">
        <v>210590</v>
      </c>
      <c r="C37" s="151" t="s">
        <v>114</v>
      </c>
      <c r="D37" s="91">
        <v>1</v>
      </c>
      <c r="E37" s="90">
        <v>1</v>
      </c>
      <c r="F37" s="90">
        <v>0</v>
      </c>
      <c r="G37" s="152" t="s">
        <v>94</v>
      </c>
      <c r="H37" s="162">
        <v>623770.93999999994</v>
      </c>
      <c r="I37" s="153">
        <f t="shared" si="4"/>
        <v>2.8812478623050589E-3</v>
      </c>
      <c r="J37" s="93">
        <f t="shared" si="0"/>
        <v>1380818.9811914321</v>
      </c>
      <c r="K37" s="94">
        <f t="shared" si="1"/>
        <v>460272.99373047741</v>
      </c>
      <c r="L37" s="94">
        <f t="shared" si="2"/>
        <v>920545.98746095481</v>
      </c>
      <c r="M37" s="92">
        <f t="shared" si="5"/>
        <v>365</v>
      </c>
      <c r="N37" s="94">
        <f t="shared" si="6"/>
        <v>2522.0438012628897</v>
      </c>
    </row>
    <row r="38" spans="1:14" ht="20.100000000000001" customHeight="1" x14ac:dyDescent="0.25">
      <c r="A38" s="149">
        <v>28</v>
      </c>
      <c r="B38" s="150">
        <v>210594</v>
      </c>
      <c r="C38" s="151" t="s">
        <v>115</v>
      </c>
      <c r="D38" s="91">
        <v>1</v>
      </c>
      <c r="E38" s="90">
        <v>1</v>
      </c>
      <c r="F38" s="90">
        <v>0</v>
      </c>
      <c r="G38" s="152" t="s">
        <v>94</v>
      </c>
      <c r="H38" s="162">
        <v>623770.93999999994</v>
      </c>
      <c r="I38" s="153">
        <f t="shared" si="4"/>
        <v>2.8812478623050589E-3</v>
      </c>
      <c r="J38" s="93">
        <f t="shared" si="0"/>
        <v>1380818.9811914321</v>
      </c>
      <c r="K38" s="94">
        <f t="shared" si="1"/>
        <v>460272.99373047741</v>
      </c>
      <c r="L38" s="94">
        <f t="shared" si="2"/>
        <v>920545.98746095481</v>
      </c>
      <c r="M38" s="92">
        <f t="shared" si="5"/>
        <v>365</v>
      </c>
      <c r="N38" s="94">
        <f t="shared" si="6"/>
        <v>2522.0438012628897</v>
      </c>
    </row>
    <row r="39" spans="1:14" ht="20.100000000000001" customHeight="1" x14ac:dyDescent="0.25">
      <c r="A39" s="149">
        <v>29</v>
      </c>
      <c r="B39" s="150">
        <v>210596</v>
      </c>
      <c r="C39" s="151" t="s">
        <v>116</v>
      </c>
      <c r="D39" s="91">
        <v>1</v>
      </c>
      <c r="E39" s="90">
        <v>1</v>
      </c>
      <c r="F39" s="90">
        <v>0</v>
      </c>
      <c r="G39" s="152" t="s">
        <v>94</v>
      </c>
      <c r="H39" s="162">
        <v>623770.93999999994</v>
      </c>
      <c r="I39" s="153">
        <f t="shared" si="4"/>
        <v>2.8812478623050589E-3</v>
      </c>
      <c r="J39" s="93">
        <f t="shared" si="0"/>
        <v>1380818.9811914321</v>
      </c>
      <c r="K39" s="94">
        <f t="shared" si="1"/>
        <v>460272.99373047741</v>
      </c>
      <c r="L39" s="94">
        <f t="shared" si="2"/>
        <v>920545.98746095481</v>
      </c>
      <c r="M39" s="92">
        <f t="shared" si="5"/>
        <v>365</v>
      </c>
      <c r="N39" s="94">
        <f t="shared" si="6"/>
        <v>2522.0438012628897</v>
      </c>
    </row>
    <row r="40" spans="1:14" ht="20.100000000000001" customHeight="1" x14ac:dyDescent="0.25">
      <c r="A40" s="149">
        <v>30</v>
      </c>
      <c r="B40" s="150">
        <v>210598</v>
      </c>
      <c r="C40" s="151" t="s">
        <v>117</v>
      </c>
      <c r="D40" s="91">
        <v>1</v>
      </c>
      <c r="E40" s="90">
        <v>1</v>
      </c>
      <c r="F40" s="90">
        <v>0</v>
      </c>
      <c r="G40" s="152" t="s">
        <v>86</v>
      </c>
      <c r="H40" s="162">
        <v>608913.45178</v>
      </c>
      <c r="I40" s="153">
        <f t="shared" si="4"/>
        <v>2.8126199358853104E-3</v>
      </c>
      <c r="J40" s="93">
        <f t="shared" si="0"/>
        <v>1347929.5013657063</v>
      </c>
      <c r="K40" s="94">
        <f t="shared" si="1"/>
        <v>449309.83378856879</v>
      </c>
      <c r="L40" s="94">
        <f t="shared" si="2"/>
        <v>898619.66757713759</v>
      </c>
      <c r="M40" s="92">
        <f t="shared" si="5"/>
        <v>365</v>
      </c>
      <c r="N40" s="94">
        <f t="shared" si="6"/>
        <v>2461.971691992158</v>
      </c>
    </row>
    <row r="41" spans="1:14" ht="20.100000000000001" customHeight="1" x14ac:dyDescent="0.25">
      <c r="A41" s="149">
        <v>31</v>
      </c>
      <c r="B41" s="150">
        <v>210635</v>
      </c>
      <c r="C41" s="151" t="s">
        <v>118</v>
      </c>
      <c r="D41" s="91">
        <v>1</v>
      </c>
      <c r="E41" s="90">
        <v>1</v>
      </c>
      <c r="F41" s="90">
        <v>0</v>
      </c>
      <c r="G41" s="152" t="s">
        <v>94</v>
      </c>
      <c r="H41" s="162">
        <v>623770.93999999994</v>
      </c>
      <c r="I41" s="153">
        <f t="shared" si="4"/>
        <v>2.8812478623050589E-3</v>
      </c>
      <c r="J41" s="93">
        <f t="shared" si="0"/>
        <v>1380818.9811914321</v>
      </c>
      <c r="K41" s="94">
        <f t="shared" si="1"/>
        <v>460272.99373047741</v>
      </c>
      <c r="L41" s="94">
        <f t="shared" si="2"/>
        <v>920545.98746095481</v>
      </c>
      <c r="M41" s="92">
        <f t="shared" si="5"/>
        <v>365</v>
      </c>
      <c r="N41" s="94">
        <f t="shared" si="6"/>
        <v>2522.0438012628897</v>
      </c>
    </row>
    <row r="42" spans="1:14" ht="20.100000000000001" customHeight="1" x14ac:dyDescent="0.25">
      <c r="A42" s="149">
        <v>32</v>
      </c>
      <c r="B42" s="150">
        <v>210670</v>
      </c>
      <c r="C42" s="151" t="s">
        <v>119</v>
      </c>
      <c r="D42" s="91">
        <v>2</v>
      </c>
      <c r="E42" s="90">
        <v>1</v>
      </c>
      <c r="F42" s="90">
        <v>0</v>
      </c>
      <c r="G42" s="152" t="s">
        <v>94</v>
      </c>
      <c r="H42" s="162">
        <v>1024751.38</v>
      </c>
      <c r="I42" s="153">
        <f t="shared" si="4"/>
        <v>4.7334085858811567E-3</v>
      </c>
      <c r="J42" s="93">
        <f t="shared" si="0"/>
        <v>2268454.7576168175</v>
      </c>
      <c r="K42" s="94">
        <f t="shared" si="1"/>
        <v>756151.58587227238</v>
      </c>
      <c r="L42" s="94">
        <f t="shared" si="2"/>
        <v>1512303.1717445448</v>
      </c>
      <c r="M42" s="92">
        <f t="shared" si="5"/>
        <v>365</v>
      </c>
      <c r="N42" s="94">
        <f t="shared" si="6"/>
        <v>4143.2963609439585</v>
      </c>
    </row>
    <row r="43" spans="1:14" ht="20.100000000000001" customHeight="1" x14ac:dyDescent="0.25">
      <c r="A43" s="149">
        <v>33</v>
      </c>
      <c r="B43" s="150">
        <v>210700</v>
      </c>
      <c r="C43" s="151" t="s">
        <v>120</v>
      </c>
      <c r="D43" s="91">
        <v>1</v>
      </c>
      <c r="E43" s="90">
        <v>1</v>
      </c>
      <c r="F43" s="90">
        <v>0</v>
      </c>
      <c r="G43" s="152" t="s">
        <v>86</v>
      </c>
      <c r="H43" s="162">
        <v>608913.45178</v>
      </c>
      <c r="I43" s="153">
        <f t="shared" si="4"/>
        <v>2.8126199358853104E-3</v>
      </c>
      <c r="J43" s="93">
        <f t="shared" si="0"/>
        <v>1347929.5013657063</v>
      </c>
      <c r="K43" s="94">
        <f t="shared" si="1"/>
        <v>449309.83378856879</v>
      </c>
      <c r="L43" s="94">
        <f t="shared" si="2"/>
        <v>898619.66757713759</v>
      </c>
      <c r="M43" s="92">
        <f t="shared" si="5"/>
        <v>365</v>
      </c>
      <c r="N43" s="94">
        <f t="shared" si="6"/>
        <v>2461.971691992158</v>
      </c>
    </row>
    <row r="44" spans="1:14" ht="20.100000000000001" customHeight="1" x14ac:dyDescent="0.25">
      <c r="A44" s="149">
        <v>34</v>
      </c>
      <c r="B44" s="150">
        <v>210730</v>
      </c>
      <c r="C44" s="151" t="s">
        <v>121</v>
      </c>
      <c r="D44" s="91">
        <v>1</v>
      </c>
      <c r="E44" s="90">
        <v>1</v>
      </c>
      <c r="F44" s="90">
        <v>0</v>
      </c>
      <c r="G44" s="152" t="s">
        <v>86</v>
      </c>
      <c r="H44" s="162">
        <v>500171.50527000002</v>
      </c>
      <c r="I44" s="153">
        <f t="shared" si="4"/>
        <v>2.3103321875576495E-3</v>
      </c>
      <c r="J44" s="93">
        <f t="shared" si="0"/>
        <v>1107211.4201535368</v>
      </c>
      <c r="K44" s="94">
        <f t="shared" si="1"/>
        <v>369070.4733845123</v>
      </c>
      <c r="L44" s="94">
        <f t="shared" si="2"/>
        <v>738140.94676902459</v>
      </c>
      <c r="M44" s="92">
        <f t="shared" si="5"/>
        <v>365</v>
      </c>
      <c r="N44" s="94">
        <f t="shared" si="6"/>
        <v>2022.3039637507522</v>
      </c>
    </row>
    <row r="45" spans="1:14" ht="20.100000000000001" customHeight="1" x14ac:dyDescent="0.25">
      <c r="A45" s="149">
        <v>35</v>
      </c>
      <c r="B45" s="150">
        <v>210780</v>
      </c>
      <c r="C45" s="151" t="s">
        <v>122</v>
      </c>
      <c r="D45" s="91">
        <v>1</v>
      </c>
      <c r="E45" s="90">
        <v>0</v>
      </c>
      <c r="F45" s="90">
        <v>1</v>
      </c>
      <c r="G45" s="152" t="s">
        <v>91</v>
      </c>
      <c r="H45" s="162">
        <v>528071.29812000005</v>
      </c>
      <c r="I45" s="153">
        <f t="shared" si="4"/>
        <v>2.4392035622129299E-3</v>
      </c>
      <c r="J45" s="93">
        <f t="shared" si="0"/>
        <v>1168972.1740908539</v>
      </c>
      <c r="K45" s="94">
        <f t="shared" si="1"/>
        <v>389657.39136361796</v>
      </c>
      <c r="L45" s="94">
        <f t="shared" si="2"/>
        <v>779314.78272723593</v>
      </c>
      <c r="M45" s="92">
        <f t="shared" si="5"/>
        <v>365</v>
      </c>
      <c r="N45" s="94">
        <f t="shared" si="6"/>
        <v>2135.108993773249</v>
      </c>
    </row>
    <row r="46" spans="1:14" ht="20.100000000000001" customHeight="1" x14ac:dyDescent="0.25">
      <c r="A46" s="149">
        <v>36</v>
      </c>
      <c r="B46" s="150">
        <v>210790</v>
      </c>
      <c r="C46" s="151" t="s">
        <v>123</v>
      </c>
      <c r="D46" s="91">
        <v>1</v>
      </c>
      <c r="E46" s="90">
        <v>1</v>
      </c>
      <c r="F46" s="90">
        <v>0</v>
      </c>
      <c r="G46" s="152" t="s">
        <v>91</v>
      </c>
      <c r="H46" s="162">
        <v>488258.00983</v>
      </c>
      <c r="I46" s="153">
        <f t="shared" si="4"/>
        <v>2.2553027992551402E-3</v>
      </c>
      <c r="J46" s="93">
        <f t="shared" si="0"/>
        <v>1080838.9497786111</v>
      </c>
      <c r="K46" s="94">
        <f t="shared" si="1"/>
        <v>360279.64992620365</v>
      </c>
      <c r="L46" s="94">
        <f t="shared" si="2"/>
        <v>720559.2998524073</v>
      </c>
      <c r="M46" s="92">
        <f t="shared" si="5"/>
        <v>365</v>
      </c>
      <c r="N46" s="94">
        <f t="shared" si="6"/>
        <v>1974.1350680887872</v>
      </c>
    </row>
    <row r="47" spans="1:14" ht="20.100000000000001" customHeight="1" x14ac:dyDescent="0.25">
      <c r="A47" s="149">
        <v>37</v>
      </c>
      <c r="B47" s="150">
        <v>210905</v>
      </c>
      <c r="C47" s="151" t="s">
        <v>124</v>
      </c>
      <c r="D47" s="91">
        <v>1</v>
      </c>
      <c r="E47" s="90">
        <v>1</v>
      </c>
      <c r="F47" s="90">
        <v>0</v>
      </c>
      <c r="G47" s="152" t="s">
        <v>94</v>
      </c>
      <c r="H47" s="162">
        <v>623770.93999999994</v>
      </c>
      <c r="I47" s="153">
        <f t="shared" si="4"/>
        <v>2.8812478623050589E-3</v>
      </c>
      <c r="J47" s="93">
        <f t="shared" si="0"/>
        <v>1380818.9811914321</v>
      </c>
      <c r="K47" s="94">
        <f t="shared" si="1"/>
        <v>460272.99373047741</v>
      </c>
      <c r="L47" s="94">
        <f t="shared" si="2"/>
        <v>920545.98746095481</v>
      </c>
      <c r="M47" s="92">
        <f t="shared" si="5"/>
        <v>365</v>
      </c>
      <c r="N47" s="94">
        <f t="shared" si="6"/>
        <v>2522.0438012628897</v>
      </c>
    </row>
    <row r="48" spans="1:14" ht="20.100000000000001" customHeight="1" x14ac:dyDescent="0.25">
      <c r="A48" s="149">
        <v>38</v>
      </c>
      <c r="B48" s="150">
        <v>210923</v>
      </c>
      <c r="C48" s="151" t="s">
        <v>125</v>
      </c>
      <c r="D48" s="91">
        <v>1</v>
      </c>
      <c r="E48" s="90">
        <v>1</v>
      </c>
      <c r="F48" s="90">
        <v>0</v>
      </c>
      <c r="G48" s="152" t="s">
        <v>94</v>
      </c>
      <c r="H48" s="162">
        <v>623770.93999999994</v>
      </c>
      <c r="I48" s="153">
        <f t="shared" si="4"/>
        <v>2.8812478623050589E-3</v>
      </c>
      <c r="J48" s="93">
        <f t="shared" si="0"/>
        <v>1380818.9811914321</v>
      </c>
      <c r="K48" s="94">
        <f t="shared" si="1"/>
        <v>460272.99373047741</v>
      </c>
      <c r="L48" s="94">
        <f t="shared" si="2"/>
        <v>920545.98746095481</v>
      </c>
      <c r="M48" s="92">
        <f t="shared" si="5"/>
        <v>365</v>
      </c>
      <c r="N48" s="94">
        <f t="shared" si="6"/>
        <v>2522.0438012628897</v>
      </c>
    </row>
    <row r="49" spans="1:14" ht="20.100000000000001" customHeight="1" x14ac:dyDescent="0.25">
      <c r="A49" s="149">
        <v>39</v>
      </c>
      <c r="B49" s="150">
        <v>211010</v>
      </c>
      <c r="C49" s="151" t="s">
        <v>126</v>
      </c>
      <c r="D49" s="91">
        <v>1</v>
      </c>
      <c r="E49" s="90">
        <v>1</v>
      </c>
      <c r="F49" s="90">
        <v>0</v>
      </c>
      <c r="G49" s="152" t="s">
        <v>91</v>
      </c>
      <c r="H49" s="162">
        <v>488258.00983</v>
      </c>
      <c r="I49" s="153">
        <f t="shared" si="4"/>
        <v>2.2553027992551402E-3</v>
      </c>
      <c r="J49" s="93">
        <f t="shared" si="0"/>
        <v>1080838.9497786111</v>
      </c>
      <c r="K49" s="94">
        <f t="shared" si="1"/>
        <v>360279.64992620365</v>
      </c>
      <c r="L49" s="94">
        <f t="shared" si="2"/>
        <v>720559.2998524073</v>
      </c>
      <c r="M49" s="92">
        <f t="shared" si="5"/>
        <v>365</v>
      </c>
      <c r="N49" s="94">
        <f t="shared" si="6"/>
        <v>1974.1350680887872</v>
      </c>
    </row>
    <row r="50" spans="1:14" ht="20.100000000000001" customHeight="1" x14ac:dyDescent="0.25">
      <c r="A50" s="149">
        <v>40</v>
      </c>
      <c r="B50" s="150">
        <v>211125</v>
      </c>
      <c r="C50" s="151" t="s">
        <v>127</v>
      </c>
      <c r="D50" s="91">
        <v>1</v>
      </c>
      <c r="E50" s="90">
        <v>1</v>
      </c>
      <c r="F50" s="90">
        <v>0</v>
      </c>
      <c r="G50" s="152" t="s">
        <v>94</v>
      </c>
      <c r="H50" s="162">
        <v>512375.69</v>
      </c>
      <c r="I50" s="153">
        <f t="shared" si="4"/>
        <v>2.3667042929405783E-3</v>
      </c>
      <c r="J50" s="93">
        <f t="shared" si="0"/>
        <v>1134227.3788084087</v>
      </c>
      <c r="K50" s="94">
        <f t="shared" si="1"/>
        <v>378075.79293613619</v>
      </c>
      <c r="L50" s="94">
        <f t="shared" si="2"/>
        <v>756151.58587227238</v>
      </c>
      <c r="M50" s="92">
        <f t="shared" si="5"/>
        <v>365</v>
      </c>
      <c r="N50" s="94">
        <f t="shared" si="6"/>
        <v>2071.6481804719792</v>
      </c>
    </row>
    <row r="51" spans="1:14" ht="20.100000000000001" customHeight="1" x14ac:dyDescent="0.25">
      <c r="A51" s="149">
        <v>41</v>
      </c>
      <c r="B51" s="150">
        <v>211174</v>
      </c>
      <c r="C51" s="151" t="s">
        <v>128</v>
      </c>
      <c r="D51" s="91">
        <v>1</v>
      </c>
      <c r="E51" s="90">
        <v>1</v>
      </c>
      <c r="F51" s="90">
        <v>0</v>
      </c>
      <c r="G51" s="152" t="s">
        <v>94</v>
      </c>
      <c r="H51" s="162">
        <v>623770.93999999994</v>
      </c>
      <c r="I51" s="153">
        <f t="shared" si="4"/>
        <v>2.8812478623050589E-3</v>
      </c>
      <c r="J51" s="93">
        <f t="shared" si="0"/>
        <v>1380818.9811914321</v>
      </c>
      <c r="K51" s="94">
        <f t="shared" si="1"/>
        <v>460272.99373047741</v>
      </c>
      <c r="L51" s="94">
        <f t="shared" si="2"/>
        <v>920545.98746095481</v>
      </c>
      <c r="M51" s="92">
        <f t="shared" si="5"/>
        <v>365</v>
      </c>
      <c r="N51" s="94">
        <f t="shared" si="6"/>
        <v>2522.0438012628897</v>
      </c>
    </row>
    <row r="52" spans="1:14" ht="20.100000000000001" customHeight="1" x14ac:dyDescent="0.25">
      <c r="A52" s="149">
        <v>42</v>
      </c>
      <c r="B52" s="150">
        <v>220060</v>
      </c>
      <c r="C52" s="151" t="s">
        <v>129</v>
      </c>
      <c r="D52" s="91">
        <v>1</v>
      </c>
      <c r="E52" s="90">
        <v>1</v>
      </c>
      <c r="F52" s="90">
        <v>0</v>
      </c>
      <c r="G52" s="152" t="s">
        <v>91</v>
      </c>
      <c r="H52" s="162">
        <v>488258.00983</v>
      </c>
      <c r="I52" s="153">
        <f t="shared" si="4"/>
        <v>2.2553027992551402E-3</v>
      </c>
      <c r="J52" s="93">
        <f t="shared" si="0"/>
        <v>1080838.9497786111</v>
      </c>
      <c r="K52" s="94">
        <f t="shared" si="1"/>
        <v>360279.64992620365</v>
      </c>
      <c r="L52" s="94">
        <f t="shared" si="2"/>
        <v>720559.2998524073</v>
      </c>
      <c r="M52" s="92">
        <f t="shared" si="5"/>
        <v>365</v>
      </c>
      <c r="N52" s="94">
        <f t="shared" si="6"/>
        <v>1974.1350680887872</v>
      </c>
    </row>
    <row r="53" spans="1:14" ht="20.100000000000001" customHeight="1" x14ac:dyDescent="0.25">
      <c r="A53" s="149">
        <v>43</v>
      </c>
      <c r="B53" s="150">
        <v>220105</v>
      </c>
      <c r="C53" s="151" t="s">
        <v>130</v>
      </c>
      <c r="D53" s="91">
        <v>1</v>
      </c>
      <c r="E53" s="90">
        <v>1</v>
      </c>
      <c r="F53" s="90">
        <v>0</v>
      </c>
      <c r="G53" s="152" t="s">
        <v>91</v>
      </c>
      <c r="H53" s="162">
        <v>488258.00983</v>
      </c>
      <c r="I53" s="153">
        <f t="shared" si="4"/>
        <v>2.2553027992551402E-3</v>
      </c>
      <c r="J53" s="93">
        <f t="shared" si="0"/>
        <v>1080838.9497786111</v>
      </c>
      <c r="K53" s="94">
        <f t="shared" si="1"/>
        <v>360279.64992620365</v>
      </c>
      <c r="L53" s="94">
        <f t="shared" si="2"/>
        <v>720559.2998524073</v>
      </c>
      <c r="M53" s="92">
        <f t="shared" si="5"/>
        <v>365</v>
      </c>
      <c r="N53" s="94">
        <f t="shared" si="6"/>
        <v>1974.1350680887872</v>
      </c>
    </row>
    <row r="54" spans="1:14" ht="20.100000000000001" customHeight="1" x14ac:dyDescent="0.25">
      <c r="A54" s="149">
        <v>44</v>
      </c>
      <c r="B54" s="150">
        <v>220130</v>
      </c>
      <c r="C54" s="151" t="s">
        <v>131</v>
      </c>
      <c r="D54" s="91">
        <v>1</v>
      </c>
      <c r="E54" s="90">
        <v>1</v>
      </c>
      <c r="F54" s="90">
        <v>0</v>
      </c>
      <c r="G54" s="152" t="s">
        <v>86</v>
      </c>
      <c r="H54" s="162">
        <v>500171.50527000002</v>
      </c>
      <c r="I54" s="153">
        <f t="shared" si="4"/>
        <v>2.3103321875576495E-3</v>
      </c>
      <c r="J54" s="93">
        <f t="shared" si="0"/>
        <v>1107211.4201535368</v>
      </c>
      <c r="K54" s="94">
        <f t="shared" si="1"/>
        <v>369070.4733845123</v>
      </c>
      <c r="L54" s="94">
        <f t="shared" si="2"/>
        <v>738140.94676902459</v>
      </c>
      <c r="M54" s="92">
        <f t="shared" si="5"/>
        <v>365</v>
      </c>
      <c r="N54" s="94">
        <f t="shared" si="6"/>
        <v>2022.3039637507522</v>
      </c>
    </row>
    <row r="55" spans="1:14" ht="20.100000000000001" customHeight="1" x14ac:dyDescent="0.25">
      <c r="A55" s="149">
        <v>45</v>
      </c>
      <c r="B55" s="150">
        <v>220155</v>
      </c>
      <c r="C55" s="151" t="s">
        <v>132</v>
      </c>
      <c r="D55" s="91">
        <v>1</v>
      </c>
      <c r="E55" s="90">
        <v>1</v>
      </c>
      <c r="F55" s="90">
        <v>0</v>
      </c>
      <c r="G55" s="152" t="s">
        <v>94</v>
      </c>
      <c r="H55" s="162">
        <v>512375.69</v>
      </c>
      <c r="I55" s="153">
        <f t="shared" si="4"/>
        <v>2.3667042929405783E-3</v>
      </c>
      <c r="J55" s="93">
        <f t="shared" si="0"/>
        <v>1134227.3788084087</v>
      </c>
      <c r="K55" s="94">
        <f t="shared" si="1"/>
        <v>378075.79293613619</v>
      </c>
      <c r="L55" s="94">
        <f t="shared" si="2"/>
        <v>756151.58587227238</v>
      </c>
      <c r="M55" s="92">
        <f t="shared" si="5"/>
        <v>365</v>
      </c>
      <c r="N55" s="94">
        <f t="shared" si="6"/>
        <v>2071.6481804719792</v>
      </c>
    </row>
    <row r="56" spans="1:14" ht="20.100000000000001" customHeight="1" x14ac:dyDescent="0.25">
      <c r="A56" s="149">
        <v>46</v>
      </c>
      <c r="B56" s="150">
        <v>220191</v>
      </c>
      <c r="C56" s="151" t="s">
        <v>133</v>
      </c>
      <c r="D56" s="91">
        <v>1</v>
      </c>
      <c r="E56" s="90">
        <v>1</v>
      </c>
      <c r="F56" s="90">
        <v>0</v>
      </c>
      <c r="G56" s="152" t="s">
        <v>94</v>
      </c>
      <c r="H56" s="162">
        <v>623770.93999999994</v>
      </c>
      <c r="I56" s="153">
        <f t="shared" si="4"/>
        <v>2.8812478623050589E-3</v>
      </c>
      <c r="J56" s="93">
        <f t="shared" si="0"/>
        <v>1380818.9811914321</v>
      </c>
      <c r="K56" s="94">
        <f t="shared" si="1"/>
        <v>460272.99373047741</v>
      </c>
      <c r="L56" s="94">
        <f t="shared" si="2"/>
        <v>920545.98746095481</v>
      </c>
      <c r="M56" s="92">
        <f t="shared" si="5"/>
        <v>365</v>
      </c>
      <c r="N56" s="94">
        <f t="shared" si="6"/>
        <v>2522.0438012628897</v>
      </c>
    </row>
    <row r="57" spans="1:14" ht="20.100000000000001" customHeight="1" x14ac:dyDescent="0.25">
      <c r="A57" s="149">
        <v>47</v>
      </c>
      <c r="B57" s="150">
        <v>220198</v>
      </c>
      <c r="C57" s="151" t="s">
        <v>134</v>
      </c>
      <c r="D57" s="91">
        <v>1</v>
      </c>
      <c r="E57" s="90">
        <v>1</v>
      </c>
      <c r="F57" s="90">
        <v>0</v>
      </c>
      <c r="G57" s="152" t="s">
        <v>86</v>
      </c>
      <c r="H57" s="162">
        <v>500171.50527000002</v>
      </c>
      <c r="I57" s="153">
        <f t="shared" si="4"/>
        <v>2.3103321875576495E-3</v>
      </c>
      <c r="J57" s="93">
        <f t="shared" si="0"/>
        <v>1107211.4201535368</v>
      </c>
      <c r="K57" s="94">
        <f t="shared" si="1"/>
        <v>369070.4733845123</v>
      </c>
      <c r="L57" s="94">
        <f t="shared" si="2"/>
        <v>738140.94676902459</v>
      </c>
      <c r="M57" s="92">
        <f t="shared" si="5"/>
        <v>365</v>
      </c>
      <c r="N57" s="94">
        <f t="shared" si="6"/>
        <v>2022.3039637507522</v>
      </c>
    </row>
    <row r="58" spans="1:14" ht="20.100000000000001" customHeight="1" x14ac:dyDescent="0.25">
      <c r="A58" s="149">
        <v>48</v>
      </c>
      <c r="B58" s="150">
        <v>220272</v>
      </c>
      <c r="C58" s="151" t="s">
        <v>135</v>
      </c>
      <c r="D58" s="91">
        <v>1</v>
      </c>
      <c r="E58" s="90">
        <v>1</v>
      </c>
      <c r="F58" s="90">
        <v>0</v>
      </c>
      <c r="G58" s="152" t="s">
        <v>94</v>
      </c>
      <c r="H58" s="162">
        <v>623770.93999999994</v>
      </c>
      <c r="I58" s="153">
        <f t="shared" si="4"/>
        <v>2.8812478623050589E-3</v>
      </c>
      <c r="J58" s="93">
        <f t="shared" si="0"/>
        <v>1380818.9811914321</v>
      </c>
      <c r="K58" s="94">
        <f t="shared" si="1"/>
        <v>460272.99373047741</v>
      </c>
      <c r="L58" s="94">
        <f t="shared" si="2"/>
        <v>920545.98746095481</v>
      </c>
      <c r="M58" s="92">
        <f t="shared" si="5"/>
        <v>365</v>
      </c>
      <c r="N58" s="94">
        <f t="shared" si="6"/>
        <v>2522.0438012628897</v>
      </c>
    </row>
    <row r="59" spans="1:14" ht="20.100000000000001" customHeight="1" x14ac:dyDescent="0.25">
      <c r="A59" s="149">
        <v>49</v>
      </c>
      <c r="B59" s="150">
        <v>220277</v>
      </c>
      <c r="C59" s="151" t="s">
        <v>136</v>
      </c>
      <c r="D59" s="91">
        <v>1</v>
      </c>
      <c r="E59" s="90">
        <v>1</v>
      </c>
      <c r="F59" s="90">
        <v>0</v>
      </c>
      <c r="G59" s="152" t="s">
        <v>86</v>
      </c>
      <c r="H59" s="162">
        <v>500171.50527000002</v>
      </c>
      <c r="I59" s="153">
        <f t="shared" si="4"/>
        <v>2.3103321875576495E-3</v>
      </c>
      <c r="J59" s="93">
        <f t="shared" si="0"/>
        <v>1107211.4201535368</v>
      </c>
      <c r="K59" s="94">
        <f t="shared" si="1"/>
        <v>369070.4733845123</v>
      </c>
      <c r="L59" s="94">
        <f t="shared" si="2"/>
        <v>738140.94676902459</v>
      </c>
      <c r="M59" s="92">
        <f t="shared" si="5"/>
        <v>365</v>
      </c>
      <c r="N59" s="94">
        <f t="shared" si="6"/>
        <v>2022.3039637507522</v>
      </c>
    </row>
    <row r="60" spans="1:14" ht="20.100000000000001" customHeight="1" x14ac:dyDescent="0.25">
      <c r="A60" s="149">
        <v>50</v>
      </c>
      <c r="B60" s="150">
        <v>220340</v>
      </c>
      <c r="C60" s="151" t="s">
        <v>137</v>
      </c>
      <c r="D60" s="91">
        <v>1</v>
      </c>
      <c r="E60" s="90">
        <v>1</v>
      </c>
      <c r="F60" s="90">
        <v>0</v>
      </c>
      <c r="G60" s="152" t="s">
        <v>86</v>
      </c>
      <c r="H60" s="162">
        <v>500171.50527000002</v>
      </c>
      <c r="I60" s="153">
        <f t="shared" si="4"/>
        <v>2.3103321875576495E-3</v>
      </c>
      <c r="J60" s="93">
        <f t="shared" si="0"/>
        <v>1107211.4201535368</v>
      </c>
      <c r="K60" s="94">
        <f t="shared" si="1"/>
        <v>369070.4733845123</v>
      </c>
      <c r="L60" s="94">
        <f t="shared" si="2"/>
        <v>738140.94676902459</v>
      </c>
      <c r="M60" s="92">
        <f t="shared" si="5"/>
        <v>365</v>
      </c>
      <c r="N60" s="94">
        <f t="shared" si="6"/>
        <v>2022.3039637507522</v>
      </c>
    </row>
    <row r="61" spans="1:14" ht="20.100000000000001" customHeight="1" x14ac:dyDescent="0.25">
      <c r="A61" s="149">
        <v>51</v>
      </c>
      <c r="B61" s="150">
        <v>220345</v>
      </c>
      <c r="C61" s="151" t="s">
        <v>138</v>
      </c>
      <c r="D61" s="91">
        <v>1</v>
      </c>
      <c r="E61" s="90">
        <v>1</v>
      </c>
      <c r="F61" s="90">
        <v>0</v>
      </c>
      <c r="G61" s="152" t="s">
        <v>91</v>
      </c>
      <c r="H61" s="162">
        <v>488258.00983</v>
      </c>
      <c r="I61" s="153">
        <f t="shared" si="4"/>
        <v>2.2553027992551402E-3</v>
      </c>
      <c r="J61" s="93">
        <f t="shared" si="0"/>
        <v>1080838.9497786111</v>
      </c>
      <c r="K61" s="94">
        <f t="shared" si="1"/>
        <v>360279.64992620365</v>
      </c>
      <c r="L61" s="94">
        <f t="shared" si="2"/>
        <v>720559.2998524073</v>
      </c>
      <c r="M61" s="92">
        <f t="shared" si="5"/>
        <v>365</v>
      </c>
      <c r="N61" s="94">
        <f t="shared" si="6"/>
        <v>1974.1350680887872</v>
      </c>
    </row>
    <row r="62" spans="1:14" ht="20.100000000000001" customHeight="1" x14ac:dyDescent="0.25">
      <c r="A62" s="149">
        <v>52</v>
      </c>
      <c r="B62" s="150">
        <v>220385</v>
      </c>
      <c r="C62" s="151" t="s">
        <v>139</v>
      </c>
      <c r="D62" s="91">
        <v>1</v>
      </c>
      <c r="E62" s="90">
        <v>1</v>
      </c>
      <c r="F62" s="90">
        <v>0</v>
      </c>
      <c r="G62" s="152" t="s">
        <v>94</v>
      </c>
      <c r="H62" s="162">
        <v>512375.69</v>
      </c>
      <c r="I62" s="153">
        <f t="shared" si="4"/>
        <v>2.3667042929405783E-3</v>
      </c>
      <c r="J62" s="93">
        <f t="shared" si="0"/>
        <v>1134227.3788084087</v>
      </c>
      <c r="K62" s="94">
        <f t="shared" si="1"/>
        <v>378075.79293613619</v>
      </c>
      <c r="L62" s="94">
        <f t="shared" si="2"/>
        <v>756151.58587227238</v>
      </c>
      <c r="M62" s="92">
        <f t="shared" si="5"/>
        <v>365</v>
      </c>
      <c r="N62" s="94">
        <f t="shared" si="6"/>
        <v>2071.6481804719792</v>
      </c>
    </row>
    <row r="63" spans="1:14" ht="20.100000000000001" customHeight="1" x14ac:dyDescent="0.25">
      <c r="A63" s="149">
        <v>53</v>
      </c>
      <c r="B63" s="150">
        <v>220455</v>
      </c>
      <c r="C63" s="151" t="s">
        <v>140</v>
      </c>
      <c r="D63" s="91">
        <v>1</v>
      </c>
      <c r="E63" s="90">
        <v>1</v>
      </c>
      <c r="F63" s="90">
        <v>0</v>
      </c>
      <c r="G63" s="152" t="s">
        <v>86</v>
      </c>
      <c r="H63" s="162">
        <v>500171.50527000002</v>
      </c>
      <c r="I63" s="153">
        <f t="shared" si="4"/>
        <v>2.3103321875576495E-3</v>
      </c>
      <c r="J63" s="93">
        <f t="shared" si="0"/>
        <v>1107211.4201535368</v>
      </c>
      <c r="K63" s="94">
        <f t="shared" si="1"/>
        <v>369070.4733845123</v>
      </c>
      <c r="L63" s="94">
        <f t="shared" si="2"/>
        <v>738140.94676902459</v>
      </c>
      <c r="M63" s="92">
        <f t="shared" si="5"/>
        <v>365</v>
      </c>
      <c r="N63" s="94">
        <f t="shared" si="6"/>
        <v>2022.3039637507522</v>
      </c>
    </row>
    <row r="64" spans="1:14" ht="20.100000000000001" customHeight="1" x14ac:dyDescent="0.25">
      <c r="A64" s="149">
        <v>54</v>
      </c>
      <c r="B64" s="150">
        <v>220465</v>
      </c>
      <c r="C64" s="151" t="s">
        <v>141</v>
      </c>
      <c r="D64" s="91">
        <v>1</v>
      </c>
      <c r="E64" s="90">
        <v>1</v>
      </c>
      <c r="F64" s="90">
        <v>0</v>
      </c>
      <c r="G64" s="152" t="s">
        <v>94</v>
      </c>
      <c r="H64" s="162">
        <v>623770.93999999994</v>
      </c>
      <c r="I64" s="153">
        <f t="shared" si="4"/>
        <v>2.8812478623050589E-3</v>
      </c>
      <c r="J64" s="93">
        <f t="shared" si="0"/>
        <v>1380818.9811914321</v>
      </c>
      <c r="K64" s="94">
        <f t="shared" si="1"/>
        <v>460272.99373047741</v>
      </c>
      <c r="L64" s="94">
        <f t="shared" si="2"/>
        <v>920545.98746095481</v>
      </c>
      <c r="M64" s="92">
        <f t="shared" si="5"/>
        <v>365</v>
      </c>
      <c r="N64" s="94">
        <f t="shared" si="6"/>
        <v>2522.0438012628897</v>
      </c>
    </row>
    <row r="65" spans="1:14" ht="20.100000000000001" customHeight="1" x14ac:dyDescent="0.25">
      <c r="A65" s="149">
        <v>55</v>
      </c>
      <c r="B65" s="150">
        <v>220500</v>
      </c>
      <c r="C65" s="151" t="s">
        <v>142</v>
      </c>
      <c r="D65" s="91">
        <v>1</v>
      </c>
      <c r="E65" s="90">
        <v>1</v>
      </c>
      <c r="F65" s="90">
        <v>0</v>
      </c>
      <c r="G65" s="152" t="s">
        <v>91</v>
      </c>
      <c r="H65" s="162">
        <v>488258.00983</v>
      </c>
      <c r="I65" s="153">
        <f t="shared" si="4"/>
        <v>2.2553027992551402E-3</v>
      </c>
      <c r="J65" s="93">
        <f t="shared" si="0"/>
        <v>1080838.9497786111</v>
      </c>
      <c r="K65" s="94">
        <f t="shared" si="1"/>
        <v>360279.64992620365</v>
      </c>
      <c r="L65" s="94">
        <f t="shared" si="2"/>
        <v>720559.2998524073</v>
      </c>
      <c r="M65" s="92">
        <f t="shared" si="5"/>
        <v>365</v>
      </c>
      <c r="N65" s="94">
        <f t="shared" si="6"/>
        <v>1974.1350680887872</v>
      </c>
    </row>
    <row r="66" spans="1:14" ht="20.100000000000001" customHeight="1" x14ac:dyDescent="0.25">
      <c r="A66" s="149">
        <v>56</v>
      </c>
      <c r="B66" s="150">
        <v>220525</v>
      </c>
      <c r="C66" s="151" t="s">
        <v>143</v>
      </c>
      <c r="D66" s="91">
        <v>1</v>
      </c>
      <c r="E66" s="90">
        <v>1</v>
      </c>
      <c r="F66" s="90">
        <v>0</v>
      </c>
      <c r="G66" s="152" t="s">
        <v>94</v>
      </c>
      <c r="H66" s="162">
        <v>512375.69</v>
      </c>
      <c r="I66" s="153">
        <f t="shared" si="4"/>
        <v>2.3667042929405783E-3</v>
      </c>
      <c r="J66" s="93">
        <f t="shared" ref="J66:J129" si="7">H66/$H$8*$J$8</f>
        <v>1134227.3788084087</v>
      </c>
      <c r="K66" s="94">
        <f t="shared" ref="K66:K129" si="8">H66/$H$8*$J$5</f>
        <v>378075.79293613619</v>
      </c>
      <c r="L66" s="94">
        <f t="shared" ref="L66:L129" si="9">H66/$H$8*$J$5*2</f>
        <v>756151.58587227238</v>
      </c>
      <c r="M66" s="92">
        <f t="shared" si="5"/>
        <v>365</v>
      </c>
      <c r="N66" s="94">
        <f t="shared" si="6"/>
        <v>2071.6481804719792</v>
      </c>
    </row>
    <row r="67" spans="1:14" ht="20.100000000000001" customHeight="1" x14ac:dyDescent="0.25">
      <c r="A67" s="149">
        <v>57</v>
      </c>
      <c r="B67" s="150">
        <v>220552</v>
      </c>
      <c r="C67" s="151" t="s">
        <v>144</v>
      </c>
      <c r="D67" s="91">
        <v>1</v>
      </c>
      <c r="E67" s="90">
        <v>1</v>
      </c>
      <c r="F67" s="90">
        <v>0</v>
      </c>
      <c r="G67" s="152" t="s">
        <v>86</v>
      </c>
      <c r="H67" s="162">
        <v>500171.50527000002</v>
      </c>
      <c r="I67" s="153">
        <f t="shared" si="4"/>
        <v>2.3103321875576495E-3</v>
      </c>
      <c r="J67" s="93">
        <f t="shared" si="7"/>
        <v>1107211.4201535368</v>
      </c>
      <c r="K67" s="94">
        <f t="shared" si="8"/>
        <v>369070.4733845123</v>
      </c>
      <c r="L67" s="94">
        <f t="shared" si="9"/>
        <v>738140.94676902459</v>
      </c>
      <c r="M67" s="92">
        <f t="shared" si="5"/>
        <v>365</v>
      </c>
      <c r="N67" s="94">
        <f t="shared" si="6"/>
        <v>2022.3039637507522</v>
      </c>
    </row>
    <row r="68" spans="1:14" ht="20.100000000000001" customHeight="1" x14ac:dyDescent="0.25">
      <c r="A68" s="149">
        <v>58</v>
      </c>
      <c r="B68" s="150">
        <v>220605</v>
      </c>
      <c r="C68" s="151" t="s">
        <v>145</v>
      </c>
      <c r="D68" s="91">
        <v>1</v>
      </c>
      <c r="E68" s="90">
        <v>1</v>
      </c>
      <c r="F68" s="90">
        <v>0</v>
      </c>
      <c r="G68" s="152" t="s">
        <v>94</v>
      </c>
      <c r="H68" s="162">
        <v>512375.69</v>
      </c>
      <c r="I68" s="153">
        <f t="shared" si="4"/>
        <v>2.3667042929405783E-3</v>
      </c>
      <c r="J68" s="93">
        <f t="shared" si="7"/>
        <v>1134227.3788084087</v>
      </c>
      <c r="K68" s="94">
        <f t="shared" si="8"/>
        <v>378075.79293613619</v>
      </c>
      <c r="L68" s="94">
        <f t="shared" si="9"/>
        <v>756151.58587227238</v>
      </c>
      <c r="M68" s="92">
        <f t="shared" si="5"/>
        <v>365</v>
      </c>
      <c r="N68" s="94">
        <f t="shared" si="6"/>
        <v>2071.6481804719792</v>
      </c>
    </row>
    <row r="69" spans="1:14" ht="20.100000000000001" customHeight="1" x14ac:dyDescent="0.25">
      <c r="A69" s="149">
        <v>59</v>
      </c>
      <c r="B69" s="150">
        <v>220660</v>
      </c>
      <c r="C69" s="151" t="s">
        <v>146</v>
      </c>
      <c r="D69" s="91">
        <v>1</v>
      </c>
      <c r="E69" s="90">
        <v>1</v>
      </c>
      <c r="F69" s="90">
        <v>0</v>
      </c>
      <c r="G69" s="152" t="s">
        <v>91</v>
      </c>
      <c r="H69" s="162">
        <v>488258.00983</v>
      </c>
      <c r="I69" s="153">
        <f t="shared" si="4"/>
        <v>2.2553027992551402E-3</v>
      </c>
      <c r="J69" s="93">
        <f t="shared" si="7"/>
        <v>1080838.9497786111</v>
      </c>
      <c r="K69" s="94">
        <f t="shared" si="8"/>
        <v>360279.64992620365</v>
      </c>
      <c r="L69" s="94">
        <f t="shared" si="9"/>
        <v>720559.2998524073</v>
      </c>
      <c r="M69" s="92">
        <f t="shared" si="5"/>
        <v>365</v>
      </c>
      <c r="N69" s="94">
        <f t="shared" si="6"/>
        <v>1974.1350680887872</v>
      </c>
    </row>
    <row r="70" spans="1:14" ht="20.100000000000001" customHeight="1" x14ac:dyDescent="0.25">
      <c r="A70" s="149">
        <v>60</v>
      </c>
      <c r="B70" s="150">
        <v>220720</v>
      </c>
      <c r="C70" s="151" t="s">
        <v>147</v>
      </c>
      <c r="D70" s="91">
        <v>1</v>
      </c>
      <c r="E70" s="90">
        <v>1</v>
      </c>
      <c r="F70" s="90">
        <v>0</v>
      </c>
      <c r="G70" s="152" t="s">
        <v>86</v>
      </c>
      <c r="H70" s="162">
        <v>500171.50527000002</v>
      </c>
      <c r="I70" s="153">
        <f t="shared" si="4"/>
        <v>2.3103321875576495E-3</v>
      </c>
      <c r="J70" s="93">
        <f t="shared" si="7"/>
        <v>1107211.4201535368</v>
      </c>
      <c r="K70" s="94">
        <f t="shared" si="8"/>
        <v>369070.4733845123</v>
      </c>
      <c r="L70" s="94">
        <f t="shared" si="9"/>
        <v>738140.94676902459</v>
      </c>
      <c r="M70" s="92">
        <f t="shared" si="5"/>
        <v>365</v>
      </c>
      <c r="N70" s="94">
        <f t="shared" si="6"/>
        <v>2022.3039637507522</v>
      </c>
    </row>
    <row r="71" spans="1:14" ht="20.100000000000001" customHeight="1" x14ac:dyDescent="0.25">
      <c r="A71" s="149">
        <v>61</v>
      </c>
      <c r="B71" s="150">
        <v>220810</v>
      </c>
      <c r="C71" s="151" t="s">
        <v>148</v>
      </c>
      <c r="D71" s="91">
        <v>1</v>
      </c>
      <c r="E71" s="90">
        <v>1</v>
      </c>
      <c r="F71" s="90">
        <v>0</v>
      </c>
      <c r="G71" s="152" t="s">
        <v>91</v>
      </c>
      <c r="H71" s="162">
        <v>488258.00983</v>
      </c>
      <c r="I71" s="153">
        <f t="shared" si="4"/>
        <v>2.2553027992551402E-3</v>
      </c>
      <c r="J71" s="93">
        <f t="shared" si="7"/>
        <v>1080838.9497786111</v>
      </c>
      <c r="K71" s="94">
        <f t="shared" si="8"/>
        <v>360279.64992620365</v>
      </c>
      <c r="L71" s="94">
        <f t="shared" si="9"/>
        <v>720559.2998524073</v>
      </c>
      <c r="M71" s="92">
        <f t="shared" si="5"/>
        <v>365</v>
      </c>
      <c r="N71" s="94">
        <f t="shared" si="6"/>
        <v>1974.1350680887872</v>
      </c>
    </row>
    <row r="72" spans="1:14" ht="20.100000000000001" customHeight="1" x14ac:dyDescent="0.25">
      <c r="A72" s="149">
        <v>62</v>
      </c>
      <c r="B72" s="150">
        <v>220850</v>
      </c>
      <c r="C72" s="151" t="s">
        <v>149</v>
      </c>
      <c r="D72" s="91">
        <v>1</v>
      </c>
      <c r="E72" s="90">
        <v>1</v>
      </c>
      <c r="F72" s="90">
        <v>0</v>
      </c>
      <c r="G72" s="152" t="s">
        <v>86</v>
      </c>
      <c r="H72" s="162">
        <v>500171.50527000002</v>
      </c>
      <c r="I72" s="153">
        <f t="shared" si="4"/>
        <v>2.3103321875576495E-3</v>
      </c>
      <c r="J72" s="93">
        <f t="shared" si="7"/>
        <v>1107211.4201535368</v>
      </c>
      <c r="K72" s="94">
        <f t="shared" si="8"/>
        <v>369070.4733845123</v>
      </c>
      <c r="L72" s="94">
        <f t="shared" si="9"/>
        <v>738140.94676902459</v>
      </c>
      <c r="M72" s="92">
        <f t="shared" si="5"/>
        <v>365</v>
      </c>
      <c r="N72" s="94">
        <f t="shared" si="6"/>
        <v>2022.3039637507522</v>
      </c>
    </row>
    <row r="73" spans="1:14" ht="20.100000000000001" customHeight="1" x14ac:dyDescent="0.25">
      <c r="A73" s="149">
        <v>63</v>
      </c>
      <c r="B73" s="150">
        <v>220865</v>
      </c>
      <c r="C73" s="151" t="s">
        <v>150</v>
      </c>
      <c r="D73" s="91">
        <v>2</v>
      </c>
      <c r="E73" s="90">
        <v>1</v>
      </c>
      <c r="F73" s="90">
        <v>0</v>
      </c>
      <c r="G73" s="152" t="s">
        <v>94</v>
      </c>
      <c r="H73" s="162">
        <v>1024751.38</v>
      </c>
      <c r="I73" s="153">
        <f t="shared" si="4"/>
        <v>4.7334085858811567E-3</v>
      </c>
      <c r="J73" s="93">
        <f t="shared" si="7"/>
        <v>2268454.7576168175</v>
      </c>
      <c r="K73" s="94">
        <f t="shared" si="8"/>
        <v>756151.58587227238</v>
      </c>
      <c r="L73" s="94">
        <f t="shared" si="9"/>
        <v>1512303.1717445448</v>
      </c>
      <c r="M73" s="92">
        <f t="shared" si="5"/>
        <v>365</v>
      </c>
      <c r="N73" s="94">
        <f t="shared" si="6"/>
        <v>4143.2963609439585</v>
      </c>
    </row>
    <row r="74" spans="1:14" ht="20.100000000000001" customHeight="1" x14ac:dyDescent="0.25">
      <c r="A74" s="149">
        <v>64</v>
      </c>
      <c r="B74" s="150">
        <v>220930</v>
      </c>
      <c r="C74" s="151" t="s">
        <v>151</v>
      </c>
      <c r="D74" s="91">
        <v>1</v>
      </c>
      <c r="E74" s="90">
        <v>1</v>
      </c>
      <c r="F74" s="90">
        <v>0</v>
      </c>
      <c r="G74" s="152" t="s">
        <v>86</v>
      </c>
      <c r="H74" s="162">
        <v>500171.50527000002</v>
      </c>
      <c r="I74" s="153">
        <f t="shared" si="4"/>
        <v>2.3103321875576495E-3</v>
      </c>
      <c r="J74" s="93">
        <f t="shared" si="7"/>
        <v>1107211.4201535368</v>
      </c>
      <c r="K74" s="94">
        <f t="shared" si="8"/>
        <v>369070.4733845123</v>
      </c>
      <c r="L74" s="94">
        <f t="shared" si="9"/>
        <v>738140.94676902459</v>
      </c>
      <c r="M74" s="92">
        <f t="shared" si="5"/>
        <v>365</v>
      </c>
      <c r="N74" s="94">
        <f t="shared" si="6"/>
        <v>2022.3039637507522</v>
      </c>
    </row>
    <row r="75" spans="1:14" ht="20.100000000000001" customHeight="1" x14ac:dyDescent="0.25">
      <c r="A75" s="149">
        <v>65</v>
      </c>
      <c r="B75" s="150">
        <v>220935</v>
      </c>
      <c r="C75" s="151" t="s">
        <v>152</v>
      </c>
      <c r="D75" s="91">
        <v>1</v>
      </c>
      <c r="E75" s="90">
        <v>1</v>
      </c>
      <c r="F75" s="90">
        <v>0</v>
      </c>
      <c r="G75" s="152" t="s">
        <v>86</v>
      </c>
      <c r="H75" s="162">
        <v>500171.50527000002</v>
      </c>
      <c r="I75" s="153">
        <f t="shared" si="4"/>
        <v>2.3103321875576495E-3</v>
      </c>
      <c r="J75" s="93">
        <f t="shared" si="7"/>
        <v>1107211.4201535368</v>
      </c>
      <c r="K75" s="94">
        <f t="shared" si="8"/>
        <v>369070.4733845123</v>
      </c>
      <c r="L75" s="94">
        <f t="shared" si="9"/>
        <v>738140.94676902459</v>
      </c>
      <c r="M75" s="92">
        <f t="shared" si="5"/>
        <v>365</v>
      </c>
      <c r="N75" s="94">
        <f t="shared" si="6"/>
        <v>2022.3039637507522</v>
      </c>
    </row>
    <row r="76" spans="1:14" ht="20.100000000000001" customHeight="1" x14ac:dyDescent="0.25">
      <c r="A76" s="149">
        <v>66</v>
      </c>
      <c r="B76" s="92">
        <v>220975</v>
      </c>
      <c r="C76" s="154" t="s">
        <v>153</v>
      </c>
      <c r="D76" s="91">
        <v>1</v>
      </c>
      <c r="E76" s="90">
        <v>1</v>
      </c>
      <c r="F76" s="90">
        <v>0</v>
      </c>
      <c r="G76" s="152" t="s">
        <v>86</v>
      </c>
      <c r="H76" s="162">
        <v>500171.50527000002</v>
      </c>
      <c r="I76" s="153">
        <f t="shared" ref="I76:I139" si="10">J76/$J$8</f>
        <v>2.3103321875576495E-3</v>
      </c>
      <c r="J76" s="93">
        <f t="shared" si="7"/>
        <v>1107211.4201535368</v>
      </c>
      <c r="K76" s="94">
        <f t="shared" si="8"/>
        <v>369070.4733845123</v>
      </c>
      <c r="L76" s="94">
        <f t="shared" si="9"/>
        <v>738140.94676902459</v>
      </c>
      <c r="M76" s="92">
        <f t="shared" ref="M76:M139" si="11">IF(G76="ano 1",365,IF(G76="ano 2",365,IF(G76="ano 3",365)))</f>
        <v>365</v>
      </c>
      <c r="N76" s="94">
        <f t="shared" ref="N76:N139" si="12">L76/M76</f>
        <v>2022.3039637507522</v>
      </c>
    </row>
    <row r="77" spans="1:14" ht="20.100000000000001" customHeight="1" x14ac:dyDescent="0.25">
      <c r="A77" s="149">
        <v>67</v>
      </c>
      <c r="B77" s="150">
        <v>220987</v>
      </c>
      <c r="C77" s="151" t="s">
        <v>154</v>
      </c>
      <c r="D77" s="91">
        <v>1</v>
      </c>
      <c r="E77" s="90">
        <v>1</v>
      </c>
      <c r="F77" s="90">
        <v>0</v>
      </c>
      <c r="G77" s="152" t="s">
        <v>86</v>
      </c>
      <c r="H77" s="162">
        <v>500171.50527000002</v>
      </c>
      <c r="I77" s="153">
        <f t="shared" si="10"/>
        <v>2.3103321875576495E-3</v>
      </c>
      <c r="J77" s="93">
        <f t="shared" si="7"/>
        <v>1107211.4201535368</v>
      </c>
      <c r="K77" s="94">
        <f t="shared" si="8"/>
        <v>369070.4733845123</v>
      </c>
      <c r="L77" s="94">
        <f t="shared" si="9"/>
        <v>738140.94676902459</v>
      </c>
      <c r="M77" s="92">
        <f t="shared" si="11"/>
        <v>365</v>
      </c>
      <c r="N77" s="94">
        <f t="shared" si="12"/>
        <v>2022.3039637507522</v>
      </c>
    </row>
    <row r="78" spans="1:14" ht="20.100000000000001" customHeight="1" x14ac:dyDescent="0.25">
      <c r="A78" s="149">
        <v>68</v>
      </c>
      <c r="B78" s="150">
        <v>221020</v>
      </c>
      <c r="C78" s="151" t="s">
        <v>155</v>
      </c>
      <c r="D78" s="91">
        <v>1</v>
      </c>
      <c r="E78" s="90">
        <v>1</v>
      </c>
      <c r="F78" s="90">
        <v>0</v>
      </c>
      <c r="G78" s="152" t="s">
        <v>86</v>
      </c>
      <c r="H78" s="162">
        <v>500171.50527000002</v>
      </c>
      <c r="I78" s="153">
        <f t="shared" si="10"/>
        <v>2.3103321875576495E-3</v>
      </c>
      <c r="J78" s="93">
        <f t="shared" si="7"/>
        <v>1107211.4201535368</v>
      </c>
      <c r="K78" s="94">
        <f t="shared" si="8"/>
        <v>369070.4733845123</v>
      </c>
      <c r="L78" s="94">
        <f t="shared" si="9"/>
        <v>738140.94676902459</v>
      </c>
      <c r="M78" s="92">
        <f t="shared" si="11"/>
        <v>365</v>
      </c>
      <c r="N78" s="94">
        <f t="shared" si="12"/>
        <v>2022.3039637507522</v>
      </c>
    </row>
    <row r="79" spans="1:14" ht="20.100000000000001" customHeight="1" x14ac:dyDescent="0.25">
      <c r="A79" s="149">
        <v>69</v>
      </c>
      <c r="B79" s="150">
        <v>221062</v>
      </c>
      <c r="C79" s="151" t="s">
        <v>156</v>
      </c>
      <c r="D79" s="91">
        <v>1</v>
      </c>
      <c r="E79" s="90">
        <v>1</v>
      </c>
      <c r="F79" s="90">
        <v>0</v>
      </c>
      <c r="G79" s="152" t="s">
        <v>86</v>
      </c>
      <c r="H79" s="162">
        <v>500171.50527000002</v>
      </c>
      <c r="I79" s="153">
        <f t="shared" si="10"/>
        <v>2.3103321875576495E-3</v>
      </c>
      <c r="J79" s="93">
        <f t="shared" si="7"/>
        <v>1107211.4201535368</v>
      </c>
      <c r="K79" s="94">
        <f t="shared" si="8"/>
        <v>369070.4733845123</v>
      </c>
      <c r="L79" s="94">
        <f t="shared" si="9"/>
        <v>738140.94676902459</v>
      </c>
      <c r="M79" s="92">
        <f t="shared" si="11"/>
        <v>365</v>
      </c>
      <c r="N79" s="94">
        <f t="shared" si="12"/>
        <v>2022.3039637507522</v>
      </c>
    </row>
    <row r="80" spans="1:14" ht="20.100000000000001" customHeight="1" x14ac:dyDescent="0.25">
      <c r="A80" s="149">
        <v>70</v>
      </c>
      <c r="B80" s="150">
        <v>221095</v>
      </c>
      <c r="C80" s="151" t="s">
        <v>157</v>
      </c>
      <c r="D80" s="91">
        <v>1</v>
      </c>
      <c r="E80" s="90">
        <v>1</v>
      </c>
      <c r="F80" s="90">
        <v>0</v>
      </c>
      <c r="G80" s="152" t="s">
        <v>86</v>
      </c>
      <c r="H80" s="162">
        <v>500171.50527000002</v>
      </c>
      <c r="I80" s="153">
        <f t="shared" si="10"/>
        <v>2.3103321875576495E-3</v>
      </c>
      <c r="J80" s="93">
        <f t="shared" si="7"/>
        <v>1107211.4201535368</v>
      </c>
      <c r="K80" s="94">
        <f t="shared" si="8"/>
        <v>369070.4733845123</v>
      </c>
      <c r="L80" s="94">
        <f t="shared" si="9"/>
        <v>738140.94676902459</v>
      </c>
      <c r="M80" s="92">
        <f t="shared" si="11"/>
        <v>365</v>
      </c>
      <c r="N80" s="94">
        <f t="shared" si="12"/>
        <v>2022.3039637507522</v>
      </c>
    </row>
    <row r="81" spans="1:14" ht="20.100000000000001" customHeight="1" x14ac:dyDescent="0.25">
      <c r="A81" s="149">
        <v>71</v>
      </c>
      <c r="B81" s="150">
        <v>230010</v>
      </c>
      <c r="C81" s="151" t="s">
        <v>158</v>
      </c>
      <c r="D81" s="91">
        <v>1</v>
      </c>
      <c r="E81" s="90">
        <v>1</v>
      </c>
      <c r="F81" s="90">
        <v>0</v>
      </c>
      <c r="G81" s="152" t="s">
        <v>94</v>
      </c>
      <c r="H81" s="162">
        <v>623770.93999999994</v>
      </c>
      <c r="I81" s="153">
        <f t="shared" si="10"/>
        <v>2.8812478623050589E-3</v>
      </c>
      <c r="J81" s="93">
        <f t="shared" si="7"/>
        <v>1380818.9811914321</v>
      </c>
      <c r="K81" s="94">
        <f t="shared" si="8"/>
        <v>460272.99373047741</v>
      </c>
      <c r="L81" s="94">
        <f t="shared" si="9"/>
        <v>920545.98746095481</v>
      </c>
      <c r="M81" s="92">
        <f t="shared" si="11"/>
        <v>365</v>
      </c>
      <c r="N81" s="94">
        <f t="shared" si="12"/>
        <v>2522.0438012628897</v>
      </c>
    </row>
    <row r="82" spans="1:14" ht="20.100000000000001" customHeight="1" x14ac:dyDescent="0.25">
      <c r="A82" s="149">
        <v>72</v>
      </c>
      <c r="B82" s="150">
        <v>230125</v>
      </c>
      <c r="C82" s="151" t="s">
        <v>159</v>
      </c>
      <c r="D82" s="91">
        <v>1</v>
      </c>
      <c r="E82" s="90">
        <v>1</v>
      </c>
      <c r="F82" s="90">
        <v>0</v>
      </c>
      <c r="G82" s="152" t="s">
        <v>86</v>
      </c>
      <c r="H82" s="162">
        <v>608913.45178</v>
      </c>
      <c r="I82" s="153">
        <f t="shared" si="10"/>
        <v>2.8126199358853104E-3</v>
      </c>
      <c r="J82" s="93">
        <f t="shared" si="7"/>
        <v>1347929.5013657063</v>
      </c>
      <c r="K82" s="94">
        <f t="shared" si="8"/>
        <v>449309.83378856879</v>
      </c>
      <c r="L82" s="94">
        <f t="shared" si="9"/>
        <v>898619.66757713759</v>
      </c>
      <c r="M82" s="92">
        <f t="shared" si="11"/>
        <v>365</v>
      </c>
      <c r="N82" s="94">
        <f t="shared" si="12"/>
        <v>2461.971691992158</v>
      </c>
    </row>
    <row r="83" spans="1:14" ht="20.100000000000001" customHeight="1" x14ac:dyDescent="0.25">
      <c r="A83" s="149">
        <v>73</v>
      </c>
      <c r="B83" s="150">
        <v>230365</v>
      </c>
      <c r="C83" s="151" t="s">
        <v>160</v>
      </c>
      <c r="D83" s="91">
        <v>2</v>
      </c>
      <c r="E83" s="90">
        <v>1</v>
      </c>
      <c r="F83" s="90">
        <v>0</v>
      </c>
      <c r="G83" s="152" t="s">
        <v>94</v>
      </c>
      <c r="H83" s="162">
        <v>1024751.38</v>
      </c>
      <c r="I83" s="153">
        <f t="shared" si="10"/>
        <v>4.7334085858811567E-3</v>
      </c>
      <c r="J83" s="93">
        <f t="shared" si="7"/>
        <v>2268454.7576168175</v>
      </c>
      <c r="K83" s="94">
        <f t="shared" si="8"/>
        <v>756151.58587227238</v>
      </c>
      <c r="L83" s="94">
        <f t="shared" si="9"/>
        <v>1512303.1717445448</v>
      </c>
      <c r="M83" s="92">
        <f t="shared" si="11"/>
        <v>365</v>
      </c>
      <c r="N83" s="94">
        <f t="shared" si="12"/>
        <v>4143.2963609439585</v>
      </c>
    </row>
    <row r="84" spans="1:14" ht="20.100000000000001" customHeight="1" x14ac:dyDescent="0.25">
      <c r="A84" s="149">
        <v>74</v>
      </c>
      <c r="B84" s="150">
        <v>230450</v>
      </c>
      <c r="C84" s="151" t="s">
        <v>161</v>
      </c>
      <c r="D84" s="91">
        <v>1</v>
      </c>
      <c r="E84" s="90">
        <v>1</v>
      </c>
      <c r="F84" s="90">
        <v>0</v>
      </c>
      <c r="G84" s="152" t="s">
        <v>94</v>
      </c>
      <c r="H84" s="162">
        <v>623770.93999999994</v>
      </c>
      <c r="I84" s="153">
        <f t="shared" si="10"/>
        <v>2.8812478623050589E-3</v>
      </c>
      <c r="J84" s="93">
        <f t="shared" si="7"/>
        <v>1380818.9811914321</v>
      </c>
      <c r="K84" s="94">
        <f t="shared" si="8"/>
        <v>460272.99373047741</v>
      </c>
      <c r="L84" s="94">
        <f t="shared" si="9"/>
        <v>920545.98746095481</v>
      </c>
      <c r="M84" s="92">
        <f t="shared" si="11"/>
        <v>365</v>
      </c>
      <c r="N84" s="94">
        <f t="shared" si="12"/>
        <v>2522.0438012628897</v>
      </c>
    </row>
    <row r="85" spans="1:14" ht="20.100000000000001" customHeight="1" x14ac:dyDescent="0.25">
      <c r="A85" s="149">
        <v>75</v>
      </c>
      <c r="B85" s="150">
        <v>230460</v>
      </c>
      <c r="C85" s="151" t="s">
        <v>162</v>
      </c>
      <c r="D85" s="91">
        <v>1</v>
      </c>
      <c r="E85" s="90">
        <v>1</v>
      </c>
      <c r="F85" s="90">
        <v>0</v>
      </c>
      <c r="G85" s="152" t="s">
        <v>86</v>
      </c>
      <c r="H85" s="162">
        <v>500171.50527000002</v>
      </c>
      <c r="I85" s="153">
        <f t="shared" si="10"/>
        <v>2.3103321875576495E-3</v>
      </c>
      <c r="J85" s="93">
        <f t="shared" si="7"/>
        <v>1107211.4201535368</v>
      </c>
      <c r="K85" s="94">
        <f t="shared" si="8"/>
        <v>369070.4733845123</v>
      </c>
      <c r="L85" s="94">
        <f t="shared" si="9"/>
        <v>738140.94676902459</v>
      </c>
      <c r="M85" s="92">
        <f t="shared" si="11"/>
        <v>365</v>
      </c>
      <c r="N85" s="94">
        <f t="shared" si="12"/>
        <v>2022.3039637507522</v>
      </c>
    </row>
    <row r="86" spans="1:14" ht="20.100000000000001" customHeight="1" x14ac:dyDescent="0.25">
      <c r="A86" s="149">
        <v>76</v>
      </c>
      <c r="B86" s="150">
        <v>230620</v>
      </c>
      <c r="C86" s="151" t="s">
        <v>163</v>
      </c>
      <c r="D86" s="91">
        <v>1</v>
      </c>
      <c r="E86" s="90">
        <v>1</v>
      </c>
      <c r="F86" s="90">
        <v>0</v>
      </c>
      <c r="G86" s="152" t="s">
        <v>86</v>
      </c>
      <c r="H86" s="162">
        <v>500171.50527000002</v>
      </c>
      <c r="I86" s="153">
        <f t="shared" si="10"/>
        <v>2.3103321875576495E-3</v>
      </c>
      <c r="J86" s="93">
        <f t="shared" si="7"/>
        <v>1107211.4201535368</v>
      </c>
      <c r="K86" s="94">
        <f t="shared" si="8"/>
        <v>369070.4733845123</v>
      </c>
      <c r="L86" s="94">
        <f t="shared" si="9"/>
        <v>738140.94676902459</v>
      </c>
      <c r="M86" s="92">
        <f t="shared" si="11"/>
        <v>365</v>
      </c>
      <c r="N86" s="94">
        <f t="shared" si="12"/>
        <v>2022.3039637507522</v>
      </c>
    </row>
    <row r="87" spans="1:14" ht="20.100000000000001" customHeight="1" x14ac:dyDescent="0.25">
      <c r="A87" s="149">
        <v>77</v>
      </c>
      <c r="B87" s="92">
        <v>230720</v>
      </c>
      <c r="C87" s="154" t="s">
        <v>164</v>
      </c>
      <c r="D87" s="91">
        <v>1</v>
      </c>
      <c r="E87" s="90">
        <v>1</v>
      </c>
      <c r="F87" s="90">
        <v>0</v>
      </c>
      <c r="G87" s="152" t="s">
        <v>94</v>
      </c>
      <c r="H87" s="162">
        <v>623770.93999999994</v>
      </c>
      <c r="I87" s="153">
        <f t="shared" si="10"/>
        <v>2.8812478623050589E-3</v>
      </c>
      <c r="J87" s="93">
        <f t="shared" si="7"/>
        <v>1380818.9811914321</v>
      </c>
      <c r="K87" s="94">
        <f t="shared" si="8"/>
        <v>460272.99373047741</v>
      </c>
      <c r="L87" s="94">
        <f t="shared" si="9"/>
        <v>920545.98746095481</v>
      </c>
      <c r="M87" s="92">
        <f t="shared" si="11"/>
        <v>365</v>
      </c>
      <c r="N87" s="94">
        <f t="shared" si="12"/>
        <v>2522.0438012628897</v>
      </c>
    </row>
    <row r="88" spans="1:14" ht="20.100000000000001" customHeight="1" x14ac:dyDescent="0.25">
      <c r="A88" s="149">
        <v>78</v>
      </c>
      <c r="B88" s="92">
        <v>230837</v>
      </c>
      <c r="C88" s="154" t="s">
        <v>165</v>
      </c>
      <c r="D88" s="91">
        <v>1</v>
      </c>
      <c r="E88" s="90">
        <v>1</v>
      </c>
      <c r="F88" s="90">
        <v>0</v>
      </c>
      <c r="G88" s="152" t="s">
        <v>94</v>
      </c>
      <c r="H88" s="162">
        <v>623770.93999999994</v>
      </c>
      <c r="I88" s="153">
        <f t="shared" si="10"/>
        <v>2.8812478623050589E-3</v>
      </c>
      <c r="J88" s="93">
        <f t="shared" si="7"/>
        <v>1380818.9811914321</v>
      </c>
      <c r="K88" s="94">
        <f t="shared" si="8"/>
        <v>460272.99373047741</v>
      </c>
      <c r="L88" s="94">
        <f t="shared" si="9"/>
        <v>920545.98746095481</v>
      </c>
      <c r="M88" s="92">
        <f t="shared" si="11"/>
        <v>365</v>
      </c>
      <c r="N88" s="94">
        <f t="shared" si="12"/>
        <v>2522.0438012628897</v>
      </c>
    </row>
    <row r="89" spans="1:14" ht="20.100000000000001" customHeight="1" x14ac:dyDescent="0.25">
      <c r="A89" s="149">
        <v>79</v>
      </c>
      <c r="B89" s="150">
        <v>231000</v>
      </c>
      <c r="C89" s="151" t="s">
        <v>166</v>
      </c>
      <c r="D89" s="91">
        <v>1</v>
      </c>
      <c r="E89" s="90">
        <v>1</v>
      </c>
      <c r="F89" s="90">
        <v>0</v>
      </c>
      <c r="G89" s="152" t="s">
        <v>94</v>
      </c>
      <c r="H89" s="162">
        <v>623770.93999999994</v>
      </c>
      <c r="I89" s="153">
        <f t="shared" si="10"/>
        <v>2.8812478623050589E-3</v>
      </c>
      <c r="J89" s="93">
        <f t="shared" si="7"/>
        <v>1380818.9811914321</v>
      </c>
      <c r="K89" s="94">
        <f t="shared" si="8"/>
        <v>460272.99373047741</v>
      </c>
      <c r="L89" s="94">
        <f t="shared" si="9"/>
        <v>920545.98746095481</v>
      </c>
      <c r="M89" s="92">
        <f t="shared" si="11"/>
        <v>365</v>
      </c>
      <c r="N89" s="94">
        <f t="shared" si="12"/>
        <v>2522.0438012628897</v>
      </c>
    </row>
    <row r="90" spans="1:14" ht="20.100000000000001" customHeight="1" x14ac:dyDescent="0.25">
      <c r="A90" s="149">
        <v>80</v>
      </c>
      <c r="B90" s="150">
        <v>231010</v>
      </c>
      <c r="C90" s="151" t="s">
        <v>167</v>
      </c>
      <c r="D90" s="91">
        <v>2</v>
      </c>
      <c r="E90" s="90">
        <v>1</v>
      </c>
      <c r="F90" s="90">
        <v>0</v>
      </c>
      <c r="G90" s="152" t="s">
        <v>94</v>
      </c>
      <c r="H90" s="162">
        <v>1024751.38</v>
      </c>
      <c r="I90" s="153">
        <f t="shared" si="10"/>
        <v>4.7334085858811567E-3</v>
      </c>
      <c r="J90" s="93">
        <f t="shared" si="7"/>
        <v>2268454.7576168175</v>
      </c>
      <c r="K90" s="94">
        <f t="shared" si="8"/>
        <v>756151.58587227238</v>
      </c>
      <c r="L90" s="94">
        <f t="shared" si="9"/>
        <v>1512303.1717445448</v>
      </c>
      <c r="M90" s="92">
        <f t="shared" si="11"/>
        <v>365</v>
      </c>
      <c r="N90" s="94">
        <f t="shared" si="12"/>
        <v>4143.2963609439585</v>
      </c>
    </row>
    <row r="91" spans="1:14" ht="20.100000000000001" customHeight="1" x14ac:dyDescent="0.25">
      <c r="A91" s="149">
        <v>81</v>
      </c>
      <c r="B91" s="150">
        <v>231040</v>
      </c>
      <c r="C91" s="151" t="s">
        <v>168</v>
      </c>
      <c r="D91" s="91">
        <v>1</v>
      </c>
      <c r="E91" s="90">
        <v>1</v>
      </c>
      <c r="F91" s="90">
        <v>0</v>
      </c>
      <c r="G91" s="152" t="s">
        <v>86</v>
      </c>
      <c r="H91" s="162">
        <v>500171.50527000002</v>
      </c>
      <c r="I91" s="153">
        <f t="shared" si="10"/>
        <v>2.3103321875576495E-3</v>
      </c>
      <c r="J91" s="93">
        <f t="shared" si="7"/>
        <v>1107211.4201535368</v>
      </c>
      <c r="K91" s="94">
        <f t="shared" si="8"/>
        <v>369070.4733845123</v>
      </c>
      <c r="L91" s="94">
        <f t="shared" si="9"/>
        <v>738140.94676902459</v>
      </c>
      <c r="M91" s="92">
        <f t="shared" si="11"/>
        <v>365</v>
      </c>
      <c r="N91" s="94">
        <f t="shared" si="12"/>
        <v>2022.3039637507522</v>
      </c>
    </row>
    <row r="92" spans="1:14" ht="20.100000000000001" customHeight="1" x14ac:dyDescent="0.25">
      <c r="A92" s="149">
        <v>82</v>
      </c>
      <c r="B92" s="150">
        <v>231120</v>
      </c>
      <c r="C92" s="151" t="s">
        <v>169</v>
      </c>
      <c r="D92" s="91">
        <v>1</v>
      </c>
      <c r="E92" s="90">
        <v>1</v>
      </c>
      <c r="F92" s="90">
        <v>0</v>
      </c>
      <c r="G92" s="152" t="s">
        <v>94</v>
      </c>
      <c r="H92" s="162">
        <v>623770.93999999994</v>
      </c>
      <c r="I92" s="153">
        <f t="shared" si="10"/>
        <v>2.8812478623050589E-3</v>
      </c>
      <c r="J92" s="93">
        <f t="shared" si="7"/>
        <v>1380818.9811914321</v>
      </c>
      <c r="K92" s="94">
        <f t="shared" si="8"/>
        <v>460272.99373047741</v>
      </c>
      <c r="L92" s="94">
        <f t="shared" si="9"/>
        <v>920545.98746095481</v>
      </c>
      <c r="M92" s="92">
        <f t="shared" si="11"/>
        <v>365</v>
      </c>
      <c r="N92" s="94">
        <f t="shared" si="12"/>
        <v>2522.0438012628897</v>
      </c>
    </row>
    <row r="93" spans="1:14" ht="20.100000000000001" customHeight="1" x14ac:dyDescent="0.25">
      <c r="A93" s="149">
        <v>83</v>
      </c>
      <c r="B93" s="150">
        <v>231195</v>
      </c>
      <c r="C93" s="151" t="s">
        <v>170</v>
      </c>
      <c r="D93" s="91">
        <v>1</v>
      </c>
      <c r="E93" s="90">
        <v>1</v>
      </c>
      <c r="F93" s="90">
        <v>0</v>
      </c>
      <c r="G93" s="152" t="s">
        <v>94</v>
      </c>
      <c r="H93" s="162">
        <v>623770.93999999994</v>
      </c>
      <c r="I93" s="153">
        <f t="shared" si="10"/>
        <v>2.8812478623050589E-3</v>
      </c>
      <c r="J93" s="93">
        <f t="shared" si="7"/>
        <v>1380818.9811914321</v>
      </c>
      <c r="K93" s="94">
        <f t="shared" si="8"/>
        <v>460272.99373047741</v>
      </c>
      <c r="L93" s="94">
        <f t="shared" si="9"/>
        <v>920545.98746095481</v>
      </c>
      <c r="M93" s="92">
        <f t="shared" si="11"/>
        <v>365</v>
      </c>
      <c r="N93" s="94">
        <f t="shared" si="12"/>
        <v>2522.0438012628897</v>
      </c>
    </row>
    <row r="94" spans="1:14" ht="20.100000000000001" customHeight="1" x14ac:dyDescent="0.25">
      <c r="A94" s="149">
        <v>84</v>
      </c>
      <c r="B94" s="150">
        <v>231325</v>
      </c>
      <c r="C94" s="151" t="s">
        <v>171</v>
      </c>
      <c r="D94" s="91">
        <v>2</v>
      </c>
      <c r="E94" s="90">
        <v>1</v>
      </c>
      <c r="F94" s="90">
        <v>0</v>
      </c>
      <c r="G94" s="152" t="s">
        <v>94</v>
      </c>
      <c r="H94" s="162">
        <v>1024751.38</v>
      </c>
      <c r="I94" s="153">
        <f t="shared" si="10"/>
        <v>4.7334085858811567E-3</v>
      </c>
      <c r="J94" s="93">
        <f t="shared" si="7"/>
        <v>2268454.7576168175</v>
      </c>
      <c r="K94" s="94">
        <f t="shared" si="8"/>
        <v>756151.58587227238</v>
      </c>
      <c r="L94" s="94">
        <f t="shared" si="9"/>
        <v>1512303.1717445448</v>
      </c>
      <c r="M94" s="92">
        <f t="shared" si="11"/>
        <v>365</v>
      </c>
      <c r="N94" s="94">
        <f t="shared" si="12"/>
        <v>4143.2963609439585</v>
      </c>
    </row>
    <row r="95" spans="1:14" ht="20.100000000000001" customHeight="1" x14ac:dyDescent="0.25">
      <c r="A95" s="149">
        <v>85</v>
      </c>
      <c r="B95" s="150">
        <v>231355</v>
      </c>
      <c r="C95" s="151" t="s">
        <v>172</v>
      </c>
      <c r="D95" s="91">
        <v>1</v>
      </c>
      <c r="E95" s="90">
        <v>1</v>
      </c>
      <c r="F95" s="90">
        <v>0</v>
      </c>
      <c r="G95" s="152" t="s">
        <v>94</v>
      </c>
      <c r="H95" s="162">
        <v>623770.93999999994</v>
      </c>
      <c r="I95" s="153">
        <f t="shared" si="10"/>
        <v>2.8812478623050589E-3</v>
      </c>
      <c r="J95" s="93">
        <f t="shared" si="7"/>
        <v>1380818.9811914321</v>
      </c>
      <c r="K95" s="94">
        <f t="shared" si="8"/>
        <v>460272.99373047741</v>
      </c>
      <c r="L95" s="94">
        <f t="shared" si="9"/>
        <v>920545.98746095481</v>
      </c>
      <c r="M95" s="92">
        <f t="shared" si="11"/>
        <v>365</v>
      </c>
      <c r="N95" s="94">
        <f t="shared" si="12"/>
        <v>2522.0438012628897</v>
      </c>
    </row>
    <row r="96" spans="1:14" ht="20.100000000000001" customHeight="1" x14ac:dyDescent="0.25">
      <c r="A96" s="149">
        <v>86</v>
      </c>
      <c r="B96" s="92">
        <v>231370</v>
      </c>
      <c r="C96" s="154" t="s">
        <v>173</v>
      </c>
      <c r="D96" s="91">
        <v>1</v>
      </c>
      <c r="E96" s="90">
        <v>1</v>
      </c>
      <c r="F96" s="90">
        <v>0</v>
      </c>
      <c r="G96" s="152" t="s">
        <v>94</v>
      </c>
      <c r="H96" s="162">
        <v>512375.69</v>
      </c>
      <c r="I96" s="153">
        <f t="shared" si="10"/>
        <v>2.3667042929405783E-3</v>
      </c>
      <c r="J96" s="93">
        <f t="shared" si="7"/>
        <v>1134227.3788084087</v>
      </c>
      <c r="K96" s="94">
        <f t="shared" si="8"/>
        <v>378075.79293613619</v>
      </c>
      <c r="L96" s="94">
        <f t="shared" si="9"/>
        <v>756151.58587227238</v>
      </c>
      <c r="M96" s="92">
        <f t="shared" si="11"/>
        <v>365</v>
      </c>
      <c r="N96" s="94">
        <f t="shared" si="12"/>
        <v>2071.6481804719792</v>
      </c>
    </row>
    <row r="97" spans="1:14" ht="20.100000000000001" customHeight="1" x14ac:dyDescent="0.25">
      <c r="A97" s="149">
        <v>87</v>
      </c>
      <c r="B97" s="150">
        <v>231390</v>
      </c>
      <c r="C97" s="151" t="s">
        <v>174</v>
      </c>
      <c r="D97" s="91">
        <v>1</v>
      </c>
      <c r="E97" s="90">
        <v>1</v>
      </c>
      <c r="F97" s="90">
        <v>0</v>
      </c>
      <c r="G97" s="152" t="s">
        <v>94</v>
      </c>
      <c r="H97" s="162">
        <v>623770.93999999994</v>
      </c>
      <c r="I97" s="153">
        <f t="shared" si="10"/>
        <v>2.8812478623050589E-3</v>
      </c>
      <c r="J97" s="93">
        <f t="shared" si="7"/>
        <v>1380818.9811914321</v>
      </c>
      <c r="K97" s="94">
        <f t="shared" si="8"/>
        <v>460272.99373047741</v>
      </c>
      <c r="L97" s="94">
        <f t="shared" si="9"/>
        <v>920545.98746095481</v>
      </c>
      <c r="M97" s="92">
        <f t="shared" si="11"/>
        <v>365</v>
      </c>
      <c r="N97" s="94">
        <f t="shared" si="12"/>
        <v>2522.0438012628897</v>
      </c>
    </row>
    <row r="98" spans="1:14" ht="20.100000000000001" customHeight="1" x14ac:dyDescent="0.25">
      <c r="A98" s="149">
        <v>88</v>
      </c>
      <c r="B98" s="150">
        <v>240030</v>
      </c>
      <c r="C98" s="151" t="s">
        <v>175</v>
      </c>
      <c r="D98" s="91">
        <v>1</v>
      </c>
      <c r="E98" s="90">
        <v>1</v>
      </c>
      <c r="F98" s="90">
        <v>0</v>
      </c>
      <c r="G98" s="152" t="s">
        <v>86</v>
      </c>
      <c r="H98" s="162">
        <v>608913.45178</v>
      </c>
      <c r="I98" s="153">
        <f t="shared" si="10"/>
        <v>2.8126199358853104E-3</v>
      </c>
      <c r="J98" s="93">
        <f t="shared" si="7"/>
        <v>1347929.5013657063</v>
      </c>
      <c r="K98" s="94">
        <f t="shared" si="8"/>
        <v>449309.83378856879</v>
      </c>
      <c r="L98" s="94">
        <f t="shared" si="9"/>
        <v>898619.66757713759</v>
      </c>
      <c r="M98" s="92">
        <f t="shared" si="11"/>
        <v>365</v>
      </c>
      <c r="N98" s="94">
        <f t="shared" si="12"/>
        <v>2461.971691992158</v>
      </c>
    </row>
    <row r="99" spans="1:14" ht="20.100000000000001" customHeight="1" x14ac:dyDescent="0.25">
      <c r="A99" s="149">
        <v>89</v>
      </c>
      <c r="B99" s="150">
        <v>240150</v>
      </c>
      <c r="C99" s="151" t="s">
        <v>176</v>
      </c>
      <c r="D99" s="91">
        <v>1</v>
      </c>
      <c r="E99" s="90">
        <v>1</v>
      </c>
      <c r="F99" s="90">
        <v>0</v>
      </c>
      <c r="G99" s="152" t="s">
        <v>86</v>
      </c>
      <c r="H99" s="162">
        <v>500171.50527000002</v>
      </c>
      <c r="I99" s="153">
        <f t="shared" si="10"/>
        <v>2.3103321875576495E-3</v>
      </c>
      <c r="J99" s="93">
        <f t="shared" si="7"/>
        <v>1107211.4201535368</v>
      </c>
      <c r="K99" s="94">
        <f t="shared" si="8"/>
        <v>369070.4733845123</v>
      </c>
      <c r="L99" s="94">
        <f t="shared" si="9"/>
        <v>738140.94676902459</v>
      </c>
      <c r="M99" s="92">
        <f t="shared" si="11"/>
        <v>365</v>
      </c>
      <c r="N99" s="94">
        <f t="shared" si="12"/>
        <v>2022.3039637507522</v>
      </c>
    </row>
    <row r="100" spans="1:14" ht="20.100000000000001" customHeight="1" x14ac:dyDescent="0.25">
      <c r="A100" s="149">
        <v>90</v>
      </c>
      <c r="B100" s="150">
        <v>240160</v>
      </c>
      <c r="C100" s="151" t="s">
        <v>177</v>
      </c>
      <c r="D100" s="91">
        <v>1</v>
      </c>
      <c r="E100" s="90">
        <v>1</v>
      </c>
      <c r="F100" s="90">
        <v>0</v>
      </c>
      <c r="G100" s="152" t="s">
        <v>94</v>
      </c>
      <c r="H100" s="162">
        <v>623770.93999999994</v>
      </c>
      <c r="I100" s="153">
        <f t="shared" si="10"/>
        <v>2.8812478623050589E-3</v>
      </c>
      <c r="J100" s="93">
        <f t="shared" si="7"/>
        <v>1380818.9811914321</v>
      </c>
      <c r="K100" s="94">
        <f t="shared" si="8"/>
        <v>460272.99373047741</v>
      </c>
      <c r="L100" s="94">
        <f t="shared" si="9"/>
        <v>920545.98746095481</v>
      </c>
      <c r="M100" s="92">
        <f t="shared" si="11"/>
        <v>365</v>
      </c>
      <c r="N100" s="94">
        <f t="shared" si="12"/>
        <v>2522.0438012628897</v>
      </c>
    </row>
    <row r="101" spans="1:14" ht="20.100000000000001" customHeight="1" x14ac:dyDescent="0.25">
      <c r="A101" s="149">
        <v>91</v>
      </c>
      <c r="B101" s="150">
        <v>240170</v>
      </c>
      <c r="C101" s="151" t="s">
        <v>178</v>
      </c>
      <c r="D101" s="91">
        <v>1</v>
      </c>
      <c r="E101" s="90">
        <v>1</v>
      </c>
      <c r="F101" s="90">
        <v>0</v>
      </c>
      <c r="G101" s="152" t="s">
        <v>91</v>
      </c>
      <c r="H101" s="162">
        <v>488258.00983</v>
      </c>
      <c r="I101" s="153">
        <f t="shared" si="10"/>
        <v>2.2553027992551402E-3</v>
      </c>
      <c r="J101" s="93">
        <f t="shared" si="7"/>
        <v>1080838.9497786111</v>
      </c>
      <c r="K101" s="94">
        <f t="shared" si="8"/>
        <v>360279.64992620365</v>
      </c>
      <c r="L101" s="94">
        <f t="shared" si="9"/>
        <v>720559.2998524073</v>
      </c>
      <c r="M101" s="92">
        <f t="shared" si="11"/>
        <v>365</v>
      </c>
      <c r="N101" s="94">
        <f t="shared" si="12"/>
        <v>1974.1350680887872</v>
      </c>
    </row>
    <row r="102" spans="1:14" ht="20.100000000000001" customHeight="1" x14ac:dyDescent="0.25">
      <c r="A102" s="149">
        <v>92</v>
      </c>
      <c r="B102" s="150">
        <v>240210</v>
      </c>
      <c r="C102" s="151" t="s">
        <v>179</v>
      </c>
      <c r="D102" s="91">
        <v>1</v>
      </c>
      <c r="E102" s="90">
        <v>1</v>
      </c>
      <c r="F102" s="90">
        <v>0</v>
      </c>
      <c r="G102" s="152" t="s">
        <v>86</v>
      </c>
      <c r="H102" s="162">
        <v>608913.45178</v>
      </c>
      <c r="I102" s="153">
        <f t="shared" si="10"/>
        <v>2.8126199358853104E-3</v>
      </c>
      <c r="J102" s="93">
        <f t="shared" si="7"/>
        <v>1347929.5013657063</v>
      </c>
      <c r="K102" s="94">
        <f t="shared" si="8"/>
        <v>449309.83378856879</v>
      </c>
      <c r="L102" s="94">
        <f t="shared" si="9"/>
        <v>898619.66757713759</v>
      </c>
      <c r="M102" s="92">
        <f t="shared" si="11"/>
        <v>365</v>
      </c>
      <c r="N102" s="94">
        <f t="shared" si="12"/>
        <v>2461.971691992158</v>
      </c>
    </row>
    <row r="103" spans="1:14" ht="20.100000000000001" customHeight="1" x14ac:dyDescent="0.25">
      <c r="A103" s="149">
        <v>93</v>
      </c>
      <c r="B103" s="150">
        <v>240240</v>
      </c>
      <c r="C103" s="151" t="s">
        <v>180</v>
      </c>
      <c r="D103" s="91">
        <v>1</v>
      </c>
      <c r="E103" s="90">
        <v>1</v>
      </c>
      <c r="F103" s="90">
        <v>0</v>
      </c>
      <c r="G103" s="152" t="s">
        <v>91</v>
      </c>
      <c r="H103" s="162">
        <v>594409.85140000004</v>
      </c>
      <c r="I103" s="153">
        <f t="shared" si="10"/>
        <v>2.7456266457031777E-3</v>
      </c>
      <c r="J103" s="93">
        <f t="shared" si="7"/>
        <v>1315823.410145235</v>
      </c>
      <c r="K103" s="94">
        <f t="shared" si="8"/>
        <v>438607.80338174501</v>
      </c>
      <c r="L103" s="94">
        <f t="shared" si="9"/>
        <v>877215.60676349001</v>
      </c>
      <c r="M103" s="92">
        <f t="shared" si="11"/>
        <v>365</v>
      </c>
      <c r="N103" s="94">
        <f t="shared" si="12"/>
        <v>2403.3304294890136</v>
      </c>
    </row>
    <row r="104" spans="1:14" ht="20.100000000000001" customHeight="1" x14ac:dyDescent="0.25">
      <c r="A104" s="149">
        <v>94</v>
      </c>
      <c r="B104" s="150">
        <v>240290</v>
      </c>
      <c r="C104" s="151" t="s">
        <v>181</v>
      </c>
      <c r="D104" s="91">
        <v>1</v>
      </c>
      <c r="E104" s="90">
        <v>1</v>
      </c>
      <c r="F104" s="90">
        <v>0</v>
      </c>
      <c r="G104" s="152" t="s">
        <v>94</v>
      </c>
      <c r="H104" s="162">
        <v>623770.93999999994</v>
      </c>
      <c r="I104" s="153">
        <f t="shared" si="10"/>
        <v>2.8812478623050589E-3</v>
      </c>
      <c r="J104" s="93">
        <f t="shared" si="7"/>
        <v>1380818.9811914321</v>
      </c>
      <c r="K104" s="94">
        <f t="shared" si="8"/>
        <v>460272.99373047741</v>
      </c>
      <c r="L104" s="94">
        <f t="shared" si="9"/>
        <v>920545.98746095481</v>
      </c>
      <c r="M104" s="92">
        <f t="shared" si="11"/>
        <v>365</v>
      </c>
      <c r="N104" s="94">
        <f t="shared" si="12"/>
        <v>2522.0438012628897</v>
      </c>
    </row>
    <row r="105" spans="1:14" ht="20.100000000000001" customHeight="1" x14ac:dyDescent="0.25">
      <c r="A105" s="149">
        <v>95</v>
      </c>
      <c r="B105" s="150">
        <v>240300</v>
      </c>
      <c r="C105" s="151" t="s">
        <v>182</v>
      </c>
      <c r="D105" s="91">
        <v>1</v>
      </c>
      <c r="E105" s="90">
        <v>1</v>
      </c>
      <c r="F105" s="90">
        <v>0</v>
      </c>
      <c r="G105" s="152" t="s">
        <v>86</v>
      </c>
      <c r="H105" s="162">
        <v>608913.45178</v>
      </c>
      <c r="I105" s="153">
        <f t="shared" si="10"/>
        <v>2.8126199358853104E-3</v>
      </c>
      <c r="J105" s="93">
        <f t="shared" si="7"/>
        <v>1347929.5013657063</v>
      </c>
      <c r="K105" s="94">
        <f t="shared" si="8"/>
        <v>449309.83378856879</v>
      </c>
      <c r="L105" s="94">
        <f t="shared" si="9"/>
        <v>898619.66757713759</v>
      </c>
      <c r="M105" s="92">
        <f t="shared" si="11"/>
        <v>365</v>
      </c>
      <c r="N105" s="94">
        <f t="shared" si="12"/>
        <v>2461.971691992158</v>
      </c>
    </row>
    <row r="106" spans="1:14" ht="20.100000000000001" customHeight="1" x14ac:dyDescent="0.25">
      <c r="A106" s="149">
        <v>96</v>
      </c>
      <c r="B106" s="150">
        <v>240320</v>
      </c>
      <c r="C106" s="151" t="s">
        <v>183</v>
      </c>
      <c r="D106" s="91">
        <v>1</v>
      </c>
      <c r="E106" s="90">
        <v>1</v>
      </c>
      <c r="F106" s="90">
        <v>0</v>
      </c>
      <c r="G106" s="152" t="s">
        <v>86</v>
      </c>
      <c r="H106" s="162">
        <v>500171.50527000002</v>
      </c>
      <c r="I106" s="153">
        <f t="shared" si="10"/>
        <v>2.3103321875576495E-3</v>
      </c>
      <c r="J106" s="93">
        <f t="shared" si="7"/>
        <v>1107211.4201535368</v>
      </c>
      <c r="K106" s="94">
        <f t="shared" si="8"/>
        <v>369070.4733845123</v>
      </c>
      <c r="L106" s="94">
        <f t="shared" si="9"/>
        <v>738140.94676902459</v>
      </c>
      <c r="M106" s="92">
        <f t="shared" si="11"/>
        <v>365</v>
      </c>
      <c r="N106" s="94">
        <f t="shared" si="12"/>
        <v>2022.3039637507522</v>
      </c>
    </row>
    <row r="107" spans="1:14" ht="20.100000000000001" customHeight="1" x14ac:dyDescent="0.25">
      <c r="A107" s="149">
        <v>97</v>
      </c>
      <c r="B107" s="150">
        <v>240350</v>
      </c>
      <c r="C107" s="151" t="s">
        <v>184</v>
      </c>
      <c r="D107" s="91">
        <v>1</v>
      </c>
      <c r="E107" s="90">
        <v>1</v>
      </c>
      <c r="F107" s="90">
        <v>0</v>
      </c>
      <c r="G107" s="152" t="s">
        <v>94</v>
      </c>
      <c r="H107" s="162">
        <v>623770.93999999994</v>
      </c>
      <c r="I107" s="153">
        <f t="shared" si="10"/>
        <v>2.8812478623050589E-3</v>
      </c>
      <c r="J107" s="93">
        <f t="shared" si="7"/>
        <v>1380818.9811914321</v>
      </c>
      <c r="K107" s="94">
        <f t="shared" si="8"/>
        <v>460272.99373047741</v>
      </c>
      <c r="L107" s="94">
        <f t="shared" si="9"/>
        <v>920545.98746095481</v>
      </c>
      <c r="M107" s="92">
        <f t="shared" si="11"/>
        <v>365</v>
      </c>
      <c r="N107" s="94">
        <f t="shared" si="12"/>
        <v>2522.0438012628897</v>
      </c>
    </row>
    <row r="108" spans="1:14" ht="20.100000000000001" customHeight="1" x14ac:dyDescent="0.25">
      <c r="A108" s="149">
        <v>98</v>
      </c>
      <c r="B108" s="150">
        <v>240510</v>
      </c>
      <c r="C108" s="151" t="s">
        <v>185</v>
      </c>
      <c r="D108" s="91">
        <v>1</v>
      </c>
      <c r="E108" s="90">
        <v>1</v>
      </c>
      <c r="F108" s="90">
        <v>0</v>
      </c>
      <c r="G108" s="152" t="s">
        <v>94</v>
      </c>
      <c r="H108" s="162">
        <v>623770.93999999994</v>
      </c>
      <c r="I108" s="153">
        <f t="shared" si="10"/>
        <v>2.8812478623050589E-3</v>
      </c>
      <c r="J108" s="93">
        <f t="shared" si="7"/>
        <v>1380818.9811914321</v>
      </c>
      <c r="K108" s="94">
        <f t="shared" si="8"/>
        <v>460272.99373047741</v>
      </c>
      <c r="L108" s="94">
        <f t="shared" si="9"/>
        <v>920545.98746095481</v>
      </c>
      <c r="M108" s="92">
        <f t="shared" si="11"/>
        <v>365</v>
      </c>
      <c r="N108" s="94">
        <f t="shared" si="12"/>
        <v>2522.0438012628897</v>
      </c>
    </row>
    <row r="109" spans="1:14" ht="20.100000000000001" customHeight="1" x14ac:dyDescent="0.25">
      <c r="A109" s="149">
        <v>99</v>
      </c>
      <c r="B109" s="92">
        <v>240530</v>
      </c>
      <c r="C109" s="154" t="s">
        <v>186</v>
      </c>
      <c r="D109" s="91">
        <v>1</v>
      </c>
      <c r="E109" s="90">
        <v>1</v>
      </c>
      <c r="F109" s="90">
        <v>0</v>
      </c>
      <c r="G109" s="152" t="s">
        <v>86</v>
      </c>
      <c r="H109" s="162">
        <v>500171.50527000002</v>
      </c>
      <c r="I109" s="153">
        <f t="shared" si="10"/>
        <v>2.3103321875576495E-3</v>
      </c>
      <c r="J109" s="93">
        <f t="shared" si="7"/>
        <v>1107211.4201535368</v>
      </c>
      <c r="K109" s="94">
        <f t="shared" si="8"/>
        <v>369070.4733845123</v>
      </c>
      <c r="L109" s="94">
        <f t="shared" si="9"/>
        <v>738140.94676902459</v>
      </c>
      <c r="M109" s="92">
        <f t="shared" si="11"/>
        <v>365</v>
      </c>
      <c r="N109" s="94">
        <f t="shared" si="12"/>
        <v>2022.3039637507522</v>
      </c>
    </row>
    <row r="110" spans="1:14" ht="20.100000000000001" customHeight="1" x14ac:dyDescent="0.25">
      <c r="A110" s="149">
        <v>100</v>
      </c>
      <c r="B110" s="150">
        <v>240540</v>
      </c>
      <c r="C110" s="151" t="s">
        <v>187</v>
      </c>
      <c r="D110" s="91">
        <v>1</v>
      </c>
      <c r="E110" s="90">
        <v>1</v>
      </c>
      <c r="F110" s="90">
        <v>0</v>
      </c>
      <c r="G110" s="152" t="s">
        <v>94</v>
      </c>
      <c r="H110" s="162">
        <v>623770.93999999994</v>
      </c>
      <c r="I110" s="153">
        <f t="shared" si="10"/>
        <v>2.8812478623050589E-3</v>
      </c>
      <c r="J110" s="93">
        <f t="shared" si="7"/>
        <v>1380818.9811914321</v>
      </c>
      <c r="K110" s="94">
        <f t="shared" si="8"/>
        <v>460272.99373047741</v>
      </c>
      <c r="L110" s="94">
        <f t="shared" si="9"/>
        <v>920545.98746095481</v>
      </c>
      <c r="M110" s="92">
        <f t="shared" si="11"/>
        <v>365</v>
      </c>
      <c r="N110" s="94">
        <f t="shared" si="12"/>
        <v>2522.0438012628897</v>
      </c>
    </row>
    <row r="111" spans="1:14" ht="20.100000000000001" customHeight="1" x14ac:dyDescent="0.25">
      <c r="A111" s="149">
        <v>101</v>
      </c>
      <c r="B111" s="150">
        <v>240615</v>
      </c>
      <c r="C111" s="151" t="s">
        <v>188</v>
      </c>
      <c r="D111" s="91">
        <v>1</v>
      </c>
      <c r="E111" s="90">
        <v>1</v>
      </c>
      <c r="F111" s="90">
        <v>0</v>
      </c>
      <c r="G111" s="152" t="s">
        <v>94</v>
      </c>
      <c r="H111" s="162">
        <v>623770.93999999994</v>
      </c>
      <c r="I111" s="153">
        <f t="shared" si="10"/>
        <v>2.8812478623050589E-3</v>
      </c>
      <c r="J111" s="93">
        <f t="shared" si="7"/>
        <v>1380818.9811914321</v>
      </c>
      <c r="K111" s="94">
        <f t="shared" si="8"/>
        <v>460272.99373047741</v>
      </c>
      <c r="L111" s="94">
        <f t="shared" si="9"/>
        <v>920545.98746095481</v>
      </c>
      <c r="M111" s="92">
        <f t="shared" si="11"/>
        <v>365</v>
      </c>
      <c r="N111" s="94">
        <f t="shared" si="12"/>
        <v>2522.0438012628897</v>
      </c>
    </row>
    <row r="112" spans="1:14" ht="20.100000000000001" customHeight="1" x14ac:dyDescent="0.25">
      <c r="A112" s="149">
        <v>102</v>
      </c>
      <c r="B112" s="150">
        <v>240620</v>
      </c>
      <c r="C112" s="151" t="s">
        <v>189</v>
      </c>
      <c r="D112" s="91">
        <v>1</v>
      </c>
      <c r="E112" s="90">
        <v>1</v>
      </c>
      <c r="F112" s="90">
        <v>0</v>
      </c>
      <c r="G112" s="152" t="s">
        <v>94</v>
      </c>
      <c r="H112" s="162">
        <v>623770.93999999994</v>
      </c>
      <c r="I112" s="153">
        <f t="shared" si="10"/>
        <v>2.8812478623050589E-3</v>
      </c>
      <c r="J112" s="93">
        <f t="shared" si="7"/>
        <v>1380818.9811914321</v>
      </c>
      <c r="K112" s="94">
        <f t="shared" si="8"/>
        <v>460272.99373047741</v>
      </c>
      <c r="L112" s="94">
        <f t="shared" si="9"/>
        <v>920545.98746095481</v>
      </c>
      <c r="M112" s="92">
        <f t="shared" si="11"/>
        <v>365</v>
      </c>
      <c r="N112" s="94">
        <f t="shared" si="12"/>
        <v>2522.0438012628897</v>
      </c>
    </row>
    <row r="113" spans="1:14" ht="20.100000000000001" customHeight="1" x14ac:dyDescent="0.25">
      <c r="A113" s="149">
        <v>103</v>
      </c>
      <c r="B113" s="150">
        <v>240630</v>
      </c>
      <c r="C113" s="151" t="s">
        <v>190</v>
      </c>
      <c r="D113" s="91">
        <v>1</v>
      </c>
      <c r="E113" s="90">
        <v>1</v>
      </c>
      <c r="F113" s="90">
        <v>0</v>
      </c>
      <c r="G113" s="152" t="s">
        <v>94</v>
      </c>
      <c r="H113" s="162">
        <v>623770.93999999994</v>
      </c>
      <c r="I113" s="153">
        <f t="shared" si="10"/>
        <v>2.8812478623050589E-3</v>
      </c>
      <c r="J113" s="93">
        <f t="shared" si="7"/>
        <v>1380818.9811914321</v>
      </c>
      <c r="K113" s="94">
        <f t="shared" si="8"/>
        <v>460272.99373047741</v>
      </c>
      <c r="L113" s="94">
        <f t="shared" si="9"/>
        <v>920545.98746095481</v>
      </c>
      <c r="M113" s="92">
        <f t="shared" si="11"/>
        <v>365</v>
      </c>
      <c r="N113" s="94">
        <f t="shared" si="12"/>
        <v>2522.0438012628897</v>
      </c>
    </row>
    <row r="114" spans="1:14" ht="20.100000000000001" customHeight="1" x14ac:dyDescent="0.25">
      <c r="A114" s="149">
        <v>104</v>
      </c>
      <c r="B114" s="150">
        <v>240660</v>
      </c>
      <c r="C114" s="151" t="s">
        <v>191</v>
      </c>
      <c r="D114" s="91">
        <v>1</v>
      </c>
      <c r="E114" s="90">
        <v>1</v>
      </c>
      <c r="F114" s="90">
        <v>0</v>
      </c>
      <c r="G114" s="152" t="s">
        <v>94</v>
      </c>
      <c r="H114" s="162">
        <v>623770.93999999994</v>
      </c>
      <c r="I114" s="153">
        <f t="shared" si="10"/>
        <v>2.8812478623050589E-3</v>
      </c>
      <c r="J114" s="93">
        <f t="shared" si="7"/>
        <v>1380818.9811914321</v>
      </c>
      <c r="K114" s="94">
        <f t="shared" si="8"/>
        <v>460272.99373047741</v>
      </c>
      <c r="L114" s="94">
        <f t="shared" si="9"/>
        <v>920545.98746095481</v>
      </c>
      <c r="M114" s="92">
        <f t="shared" si="11"/>
        <v>365</v>
      </c>
      <c r="N114" s="94">
        <f t="shared" si="12"/>
        <v>2522.0438012628897</v>
      </c>
    </row>
    <row r="115" spans="1:14" ht="20.100000000000001" customHeight="1" x14ac:dyDescent="0.25">
      <c r="A115" s="149">
        <v>105</v>
      </c>
      <c r="B115" s="150">
        <v>240725</v>
      </c>
      <c r="C115" s="151" t="s">
        <v>192</v>
      </c>
      <c r="D115" s="91">
        <v>1</v>
      </c>
      <c r="E115" s="90">
        <v>1</v>
      </c>
      <c r="F115" s="90">
        <v>0</v>
      </c>
      <c r="G115" s="152" t="s">
        <v>94</v>
      </c>
      <c r="H115" s="162">
        <v>623770.93999999994</v>
      </c>
      <c r="I115" s="153">
        <f t="shared" si="10"/>
        <v>2.8812478623050589E-3</v>
      </c>
      <c r="J115" s="93">
        <f t="shared" si="7"/>
        <v>1380818.9811914321</v>
      </c>
      <c r="K115" s="94">
        <f t="shared" si="8"/>
        <v>460272.99373047741</v>
      </c>
      <c r="L115" s="94">
        <f t="shared" si="9"/>
        <v>920545.98746095481</v>
      </c>
      <c r="M115" s="92">
        <f t="shared" si="11"/>
        <v>365</v>
      </c>
      <c r="N115" s="94">
        <f t="shared" si="12"/>
        <v>2522.0438012628897</v>
      </c>
    </row>
    <row r="116" spans="1:14" ht="20.100000000000001" customHeight="1" x14ac:dyDescent="0.25">
      <c r="A116" s="149">
        <v>106</v>
      </c>
      <c r="B116" s="92">
        <v>240790</v>
      </c>
      <c r="C116" s="154" t="s">
        <v>193</v>
      </c>
      <c r="D116" s="91">
        <v>1</v>
      </c>
      <c r="E116" s="90">
        <v>1</v>
      </c>
      <c r="F116" s="90">
        <v>0</v>
      </c>
      <c r="G116" s="152" t="s">
        <v>94</v>
      </c>
      <c r="H116" s="162">
        <v>623770.93999999994</v>
      </c>
      <c r="I116" s="153">
        <f t="shared" si="10"/>
        <v>2.8812478623050589E-3</v>
      </c>
      <c r="J116" s="93">
        <f t="shared" si="7"/>
        <v>1380818.9811914321</v>
      </c>
      <c r="K116" s="94">
        <f t="shared" si="8"/>
        <v>460272.99373047741</v>
      </c>
      <c r="L116" s="94">
        <f t="shared" si="9"/>
        <v>920545.98746095481</v>
      </c>
      <c r="M116" s="92">
        <f t="shared" si="11"/>
        <v>365</v>
      </c>
      <c r="N116" s="94">
        <f t="shared" si="12"/>
        <v>2522.0438012628897</v>
      </c>
    </row>
    <row r="117" spans="1:14" ht="20.100000000000001" customHeight="1" x14ac:dyDescent="0.25">
      <c r="A117" s="149">
        <v>107</v>
      </c>
      <c r="B117" s="92">
        <v>240850</v>
      </c>
      <c r="C117" s="154" t="s">
        <v>194</v>
      </c>
      <c r="D117" s="91">
        <v>1</v>
      </c>
      <c r="E117" s="90">
        <v>1</v>
      </c>
      <c r="F117" s="90">
        <v>0</v>
      </c>
      <c r="G117" s="152" t="s">
        <v>91</v>
      </c>
      <c r="H117" s="162">
        <v>488258.00983</v>
      </c>
      <c r="I117" s="153">
        <f t="shared" si="10"/>
        <v>2.2553027992551402E-3</v>
      </c>
      <c r="J117" s="93">
        <f t="shared" si="7"/>
        <v>1080838.9497786111</v>
      </c>
      <c r="K117" s="94">
        <f t="shared" si="8"/>
        <v>360279.64992620365</v>
      </c>
      <c r="L117" s="94">
        <f t="shared" si="9"/>
        <v>720559.2998524073</v>
      </c>
      <c r="M117" s="92">
        <f t="shared" si="11"/>
        <v>365</v>
      </c>
      <c r="N117" s="94">
        <f t="shared" si="12"/>
        <v>1974.1350680887872</v>
      </c>
    </row>
    <row r="118" spans="1:14" ht="20.100000000000001" customHeight="1" x14ac:dyDescent="0.25">
      <c r="A118" s="149">
        <v>108</v>
      </c>
      <c r="B118" s="150">
        <v>240880</v>
      </c>
      <c r="C118" s="151" t="s">
        <v>195</v>
      </c>
      <c r="D118" s="91">
        <v>1</v>
      </c>
      <c r="E118" s="90">
        <v>1</v>
      </c>
      <c r="F118" s="90">
        <v>0</v>
      </c>
      <c r="G118" s="152" t="s">
        <v>94</v>
      </c>
      <c r="H118" s="162">
        <v>623770.93999999994</v>
      </c>
      <c r="I118" s="153">
        <f t="shared" si="10"/>
        <v>2.8812478623050589E-3</v>
      </c>
      <c r="J118" s="93">
        <f t="shared" si="7"/>
        <v>1380818.9811914321</v>
      </c>
      <c r="K118" s="94">
        <f t="shared" si="8"/>
        <v>460272.99373047741</v>
      </c>
      <c r="L118" s="94">
        <f t="shared" si="9"/>
        <v>920545.98746095481</v>
      </c>
      <c r="M118" s="92">
        <f t="shared" si="11"/>
        <v>365</v>
      </c>
      <c r="N118" s="94">
        <f t="shared" si="12"/>
        <v>2522.0438012628897</v>
      </c>
    </row>
    <row r="119" spans="1:14" ht="20.100000000000001" customHeight="1" x14ac:dyDescent="0.25">
      <c r="A119" s="149">
        <v>109</v>
      </c>
      <c r="B119" s="150">
        <v>240910</v>
      </c>
      <c r="C119" s="151" t="s">
        <v>196</v>
      </c>
      <c r="D119" s="91">
        <v>1</v>
      </c>
      <c r="E119" s="90">
        <v>1</v>
      </c>
      <c r="F119" s="90">
        <v>0</v>
      </c>
      <c r="G119" s="152" t="s">
        <v>86</v>
      </c>
      <c r="H119" s="162">
        <v>608913.45178</v>
      </c>
      <c r="I119" s="153">
        <f t="shared" si="10"/>
        <v>2.8126199358853104E-3</v>
      </c>
      <c r="J119" s="93">
        <f t="shared" si="7"/>
        <v>1347929.5013657063</v>
      </c>
      <c r="K119" s="94">
        <f t="shared" si="8"/>
        <v>449309.83378856879</v>
      </c>
      <c r="L119" s="94">
        <f t="shared" si="9"/>
        <v>898619.66757713759</v>
      </c>
      <c r="M119" s="92">
        <f t="shared" si="11"/>
        <v>365</v>
      </c>
      <c r="N119" s="94">
        <f t="shared" si="12"/>
        <v>2461.971691992158</v>
      </c>
    </row>
    <row r="120" spans="1:14" ht="20.100000000000001" customHeight="1" x14ac:dyDescent="0.25">
      <c r="A120" s="149">
        <v>110</v>
      </c>
      <c r="B120" s="150">
        <v>240920</v>
      </c>
      <c r="C120" s="151" t="s">
        <v>197</v>
      </c>
      <c r="D120" s="91">
        <v>1</v>
      </c>
      <c r="E120" s="90">
        <v>1</v>
      </c>
      <c r="F120" s="90">
        <v>0</v>
      </c>
      <c r="G120" s="152" t="s">
        <v>94</v>
      </c>
      <c r="H120" s="162">
        <v>623770.93999999994</v>
      </c>
      <c r="I120" s="153">
        <f t="shared" si="10"/>
        <v>2.8812478623050589E-3</v>
      </c>
      <c r="J120" s="93">
        <f t="shared" si="7"/>
        <v>1380818.9811914321</v>
      </c>
      <c r="K120" s="94">
        <f t="shared" si="8"/>
        <v>460272.99373047741</v>
      </c>
      <c r="L120" s="94">
        <f t="shared" si="9"/>
        <v>920545.98746095481</v>
      </c>
      <c r="M120" s="92">
        <f t="shared" si="11"/>
        <v>365</v>
      </c>
      <c r="N120" s="94">
        <f t="shared" si="12"/>
        <v>2522.0438012628897</v>
      </c>
    </row>
    <row r="121" spans="1:14" ht="20.100000000000001" customHeight="1" x14ac:dyDescent="0.25">
      <c r="A121" s="149">
        <v>111</v>
      </c>
      <c r="B121" s="150">
        <v>240970</v>
      </c>
      <c r="C121" s="151" t="s">
        <v>198</v>
      </c>
      <c r="D121" s="91">
        <v>1</v>
      </c>
      <c r="E121" s="90">
        <v>1</v>
      </c>
      <c r="F121" s="90">
        <v>0</v>
      </c>
      <c r="G121" s="152" t="s">
        <v>94</v>
      </c>
      <c r="H121" s="162">
        <v>623770.93999999994</v>
      </c>
      <c r="I121" s="153">
        <f t="shared" si="10"/>
        <v>2.8812478623050589E-3</v>
      </c>
      <c r="J121" s="93">
        <f t="shared" si="7"/>
        <v>1380818.9811914321</v>
      </c>
      <c r="K121" s="94">
        <f t="shared" si="8"/>
        <v>460272.99373047741</v>
      </c>
      <c r="L121" s="94">
        <f t="shared" si="9"/>
        <v>920545.98746095481</v>
      </c>
      <c r="M121" s="92">
        <f t="shared" si="11"/>
        <v>365</v>
      </c>
      <c r="N121" s="94">
        <f t="shared" si="12"/>
        <v>2522.0438012628897</v>
      </c>
    </row>
    <row r="122" spans="1:14" ht="20.100000000000001" customHeight="1" x14ac:dyDescent="0.25">
      <c r="A122" s="149">
        <v>112</v>
      </c>
      <c r="B122" s="92">
        <v>241010</v>
      </c>
      <c r="C122" s="154" t="s">
        <v>199</v>
      </c>
      <c r="D122" s="91">
        <v>1</v>
      </c>
      <c r="E122" s="90">
        <v>1</v>
      </c>
      <c r="F122" s="90">
        <v>0</v>
      </c>
      <c r="G122" s="152" t="s">
        <v>94</v>
      </c>
      <c r="H122" s="162">
        <v>623770.93999999994</v>
      </c>
      <c r="I122" s="153">
        <f t="shared" si="10"/>
        <v>2.8812478623050589E-3</v>
      </c>
      <c r="J122" s="93">
        <f t="shared" si="7"/>
        <v>1380818.9811914321</v>
      </c>
      <c r="K122" s="94">
        <f t="shared" si="8"/>
        <v>460272.99373047741</v>
      </c>
      <c r="L122" s="94">
        <f t="shared" si="9"/>
        <v>920545.98746095481</v>
      </c>
      <c r="M122" s="92">
        <f t="shared" si="11"/>
        <v>365</v>
      </c>
      <c r="N122" s="94">
        <f t="shared" si="12"/>
        <v>2522.0438012628897</v>
      </c>
    </row>
    <row r="123" spans="1:14" ht="20.100000000000001" customHeight="1" x14ac:dyDescent="0.25">
      <c r="A123" s="149">
        <v>113</v>
      </c>
      <c r="B123" s="150">
        <v>241025</v>
      </c>
      <c r="C123" s="151" t="s">
        <v>200</v>
      </c>
      <c r="D123" s="91">
        <v>1</v>
      </c>
      <c r="E123" s="90">
        <v>1</v>
      </c>
      <c r="F123" s="90">
        <v>0</v>
      </c>
      <c r="G123" s="152" t="s">
        <v>86</v>
      </c>
      <c r="H123" s="162">
        <v>608913.45178</v>
      </c>
      <c r="I123" s="153">
        <f t="shared" si="10"/>
        <v>2.8126199358853104E-3</v>
      </c>
      <c r="J123" s="93">
        <f t="shared" si="7"/>
        <v>1347929.5013657063</v>
      </c>
      <c r="K123" s="94">
        <f t="shared" si="8"/>
        <v>449309.83378856879</v>
      </c>
      <c r="L123" s="94">
        <f t="shared" si="9"/>
        <v>898619.66757713759</v>
      </c>
      <c r="M123" s="92">
        <f t="shared" si="11"/>
        <v>365</v>
      </c>
      <c r="N123" s="94">
        <f t="shared" si="12"/>
        <v>2461.971691992158</v>
      </c>
    </row>
    <row r="124" spans="1:14" ht="20.100000000000001" customHeight="1" x14ac:dyDescent="0.25">
      <c r="A124" s="149">
        <v>114</v>
      </c>
      <c r="B124" s="92">
        <v>241030</v>
      </c>
      <c r="C124" s="154" t="s">
        <v>201</v>
      </c>
      <c r="D124" s="91">
        <v>1</v>
      </c>
      <c r="E124" s="90">
        <v>1</v>
      </c>
      <c r="F124" s="90">
        <v>0</v>
      </c>
      <c r="G124" s="152" t="s">
        <v>86</v>
      </c>
      <c r="H124" s="162">
        <v>500171.50527000002</v>
      </c>
      <c r="I124" s="153">
        <f t="shared" si="10"/>
        <v>2.3103321875576495E-3</v>
      </c>
      <c r="J124" s="93">
        <f t="shared" si="7"/>
        <v>1107211.4201535368</v>
      </c>
      <c r="K124" s="94">
        <f t="shared" si="8"/>
        <v>369070.4733845123</v>
      </c>
      <c r="L124" s="94">
        <f t="shared" si="9"/>
        <v>738140.94676902459</v>
      </c>
      <c r="M124" s="92">
        <f t="shared" si="11"/>
        <v>365</v>
      </c>
      <c r="N124" s="94">
        <f t="shared" si="12"/>
        <v>2022.3039637507522</v>
      </c>
    </row>
    <row r="125" spans="1:14" ht="20.100000000000001" customHeight="1" x14ac:dyDescent="0.25">
      <c r="A125" s="149">
        <v>115</v>
      </c>
      <c r="B125" s="150">
        <v>241110</v>
      </c>
      <c r="C125" s="151" t="s">
        <v>202</v>
      </c>
      <c r="D125" s="91">
        <v>2</v>
      </c>
      <c r="E125" s="90">
        <v>1</v>
      </c>
      <c r="F125" s="90">
        <v>0</v>
      </c>
      <c r="G125" s="152" t="s">
        <v>94</v>
      </c>
      <c r="H125" s="162">
        <v>1024751.38</v>
      </c>
      <c r="I125" s="153">
        <f t="shared" si="10"/>
        <v>4.7334085858811567E-3</v>
      </c>
      <c r="J125" s="93">
        <f t="shared" si="7"/>
        <v>2268454.7576168175</v>
      </c>
      <c r="K125" s="94">
        <f t="shared" si="8"/>
        <v>756151.58587227238</v>
      </c>
      <c r="L125" s="94">
        <f t="shared" si="9"/>
        <v>1512303.1717445448</v>
      </c>
      <c r="M125" s="92">
        <f t="shared" si="11"/>
        <v>365</v>
      </c>
      <c r="N125" s="94">
        <f t="shared" si="12"/>
        <v>4143.2963609439585</v>
      </c>
    </row>
    <row r="126" spans="1:14" ht="20.100000000000001" customHeight="1" x14ac:dyDescent="0.25">
      <c r="A126" s="149">
        <v>116</v>
      </c>
      <c r="B126" s="150">
        <v>241270</v>
      </c>
      <c r="C126" s="151" t="s">
        <v>203</v>
      </c>
      <c r="D126" s="91">
        <v>1</v>
      </c>
      <c r="E126" s="90">
        <v>1</v>
      </c>
      <c r="F126" s="90">
        <v>0</v>
      </c>
      <c r="G126" s="152" t="s">
        <v>86</v>
      </c>
      <c r="H126" s="162">
        <v>500171.50527000002</v>
      </c>
      <c r="I126" s="153">
        <f t="shared" si="10"/>
        <v>2.3103321875576495E-3</v>
      </c>
      <c r="J126" s="93">
        <f t="shared" si="7"/>
        <v>1107211.4201535368</v>
      </c>
      <c r="K126" s="94">
        <f t="shared" si="8"/>
        <v>369070.4733845123</v>
      </c>
      <c r="L126" s="94">
        <f t="shared" si="9"/>
        <v>738140.94676902459</v>
      </c>
      <c r="M126" s="92">
        <f t="shared" si="11"/>
        <v>365</v>
      </c>
      <c r="N126" s="94">
        <f t="shared" si="12"/>
        <v>2022.3039637507522</v>
      </c>
    </row>
    <row r="127" spans="1:14" ht="20.100000000000001" customHeight="1" x14ac:dyDescent="0.25">
      <c r="A127" s="149">
        <v>117</v>
      </c>
      <c r="B127" s="150">
        <v>241280</v>
      </c>
      <c r="C127" s="151" t="s">
        <v>204</v>
      </c>
      <c r="D127" s="91">
        <v>1</v>
      </c>
      <c r="E127" s="90">
        <v>1</v>
      </c>
      <c r="F127" s="90">
        <v>0</v>
      </c>
      <c r="G127" s="152" t="s">
        <v>86</v>
      </c>
      <c r="H127" s="162">
        <v>608913.45178</v>
      </c>
      <c r="I127" s="153">
        <f t="shared" si="10"/>
        <v>2.8126199358853104E-3</v>
      </c>
      <c r="J127" s="93">
        <f t="shared" si="7"/>
        <v>1347929.5013657063</v>
      </c>
      <c r="K127" s="94">
        <f t="shared" si="8"/>
        <v>449309.83378856879</v>
      </c>
      <c r="L127" s="94">
        <f t="shared" si="9"/>
        <v>898619.66757713759</v>
      </c>
      <c r="M127" s="92">
        <f t="shared" si="11"/>
        <v>365</v>
      </c>
      <c r="N127" s="94">
        <f t="shared" si="12"/>
        <v>2461.971691992158</v>
      </c>
    </row>
    <row r="128" spans="1:14" ht="20.100000000000001" customHeight="1" x14ac:dyDescent="0.25">
      <c r="A128" s="149">
        <v>118</v>
      </c>
      <c r="B128" s="150">
        <v>241330</v>
      </c>
      <c r="C128" s="151" t="s">
        <v>205</v>
      </c>
      <c r="D128" s="91">
        <v>1</v>
      </c>
      <c r="E128" s="90">
        <v>1</v>
      </c>
      <c r="F128" s="90">
        <v>0</v>
      </c>
      <c r="G128" s="152" t="s">
        <v>94</v>
      </c>
      <c r="H128" s="162">
        <v>623770.93999999994</v>
      </c>
      <c r="I128" s="153">
        <f t="shared" si="10"/>
        <v>2.8812478623050589E-3</v>
      </c>
      <c r="J128" s="93">
        <f t="shared" si="7"/>
        <v>1380818.9811914321</v>
      </c>
      <c r="K128" s="94">
        <f t="shared" si="8"/>
        <v>460272.99373047741</v>
      </c>
      <c r="L128" s="94">
        <f t="shared" si="9"/>
        <v>920545.98746095481</v>
      </c>
      <c r="M128" s="92">
        <f t="shared" si="11"/>
        <v>365</v>
      </c>
      <c r="N128" s="94">
        <f t="shared" si="12"/>
        <v>2522.0438012628897</v>
      </c>
    </row>
    <row r="129" spans="1:14" ht="20.100000000000001" customHeight="1" x14ac:dyDescent="0.25">
      <c r="A129" s="149">
        <v>119</v>
      </c>
      <c r="B129" s="150">
        <v>241350</v>
      </c>
      <c r="C129" s="151" t="s">
        <v>206</v>
      </c>
      <c r="D129" s="91">
        <v>1</v>
      </c>
      <c r="E129" s="90">
        <v>1</v>
      </c>
      <c r="F129" s="90">
        <v>0</v>
      </c>
      <c r="G129" s="152" t="s">
        <v>94</v>
      </c>
      <c r="H129" s="162">
        <v>623770.93999999994</v>
      </c>
      <c r="I129" s="153">
        <f t="shared" si="10"/>
        <v>2.8812478623050589E-3</v>
      </c>
      <c r="J129" s="93">
        <f t="shared" si="7"/>
        <v>1380818.9811914321</v>
      </c>
      <c r="K129" s="94">
        <f t="shared" si="8"/>
        <v>460272.99373047741</v>
      </c>
      <c r="L129" s="94">
        <f t="shared" si="9"/>
        <v>920545.98746095481</v>
      </c>
      <c r="M129" s="92">
        <f t="shared" si="11"/>
        <v>365</v>
      </c>
      <c r="N129" s="94">
        <f t="shared" si="12"/>
        <v>2522.0438012628897</v>
      </c>
    </row>
    <row r="130" spans="1:14" ht="20.100000000000001" customHeight="1" x14ac:dyDescent="0.25">
      <c r="A130" s="149">
        <v>120</v>
      </c>
      <c r="B130" s="92">
        <v>241470</v>
      </c>
      <c r="C130" s="154" t="s">
        <v>207</v>
      </c>
      <c r="D130" s="91">
        <v>1</v>
      </c>
      <c r="E130" s="90">
        <v>1</v>
      </c>
      <c r="F130" s="90">
        <v>0</v>
      </c>
      <c r="G130" s="152" t="s">
        <v>94</v>
      </c>
      <c r="H130" s="162">
        <v>623770.93999999994</v>
      </c>
      <c r="I130" s="153">
        <f t="shared" si="10"/>
        <v>2.8812478623050589E-3</v>
      </c>
      <c r="J130" s="93">
        <f t="shared" ref="J130:J193" si="13">H130/$H$8*$J$8</f>
        <v>1380818.9811914321</v>
      </c>
      <c r="K130" s="94">
        <f t="shared" ref="K130:K193" si="14">H130/$H$8*$J$5</f>
        <v>460272.99373047741</v>
      </c>
      <c r="L130" s="94">
        <f t="shared" ref="L130:L193" si="15">H130/$H$8*$J$5*2</f>
        <v>920545.98746095481</v>
      </c>
      <c r="M130" s="92">
        <f t="shared" si="11"/>
        <v>365</v>
      </c>
      <c r="N130" s="94">
        <f t="shared" si="12"/>
        <v>2522.0438012628897</v>
      </c>
    </row>
    <row r="131" spans="1:14" ht="20.100000000000001" customHeight="1" x14ac:dyDescent="0.25">
      <c r="A131" s="149">
        <v>121</v>
      </c>
      <c r="B131" s="150">
        <v>241475</v>
      </c>
      <c r="C131" s="151" t="s">
        <v>208</v>
      </c>
      <c r="D131" s="91">
        <v>1</v>
      </c>
      <c r="E131" s="90">
        <v>1</v>
      </c>
      <c r="F131" s="90">
        <v>0</v>
      </c>
      <c r="G131" s="152" t="s">
        <v>94</v>
      </c>
      <c r="H131" s="162">
        <v>623770.93999999994</v>
      </c>
      <c r="I131" s="153">
        <f t="shared" si="10"/>
        <v>2.8812478623050589E-3</v>
      </c>
      <c r="J131" s="93">
        <f t="shared" si="13"/>
        <v>1380818.9811914321</v>
      </c>
      <c r="K131" s="94">
        <f t="shared" si="14"/>
        <v>460272.99373047741</v>
      </c>
      <c r="L131" s="94">
        <f t="shared" si="15"/>
        <v>920545.98746095481</v>
      </c>
      <c r="M131" s="92">
        <f t="shared" si="11"/>
        <v>365</v>
      </c>
      <c r="N131" s="94">
        <f t="shared" si="12"/>
        <v>2522.0438012628897</v>
      </c>
    </row>
    <row r="132" spans="1:14" ht="20.100000000000001" customHeight="1" x14ac:dyDescent="0.25">
      <c r="A132" s="149">
        <v>122</v>
      </c>
      <c r="B132" s="150">
        <v>241500</v>
      </c>
      <c r="C132" s="151" t="s">
        <v>209</v>
      </c>
      <c r="D132" s="91">
        <v>1</v>
      </c>
      <c r="E132" s="90">
        <v>1</v>
      </c>
      <c r="F132" s="90">
        <v>0</v>
      </c>
      <c r="G132" s="152" t="s">
        <v>94</v>
      </c>
      <c r="H132" s="162">
        <v>623770.93999999994</v>
      </c>
      <c r="I132" s="153">
        <f t="shared" si="10"/>
        <v>2.8812478623050589E-3</v>
      </c>
      <c r="J132" s="93">
        <f t="shared" si="13"/>
        <v>1380818.9811914321</v>
      </c>
      <c r="K132" s="94">
        <f t="shared" si="14"/>
        <v>460272.99373047741</v>
      </c>
      <c r="L132" s="94">
        <f t="shared" si="15"/>
        <v>920545.98746095481</v>
      </c>
      <c r="M132" s="92">
        <f t="shared" si="11"/>
        <v>365</v>
      </c>
      <c r="N132" s="94">
        <f t="shared" si="12"/>
        <v>2522.0438012628897</v>
      </c>
    </row>
    <row r="133" spans="1:14" ht="20.100000000000001" customHeight="1" x14ac:dyDescent="0.25">
      <c r="A133" s="149">
        <v>123</v>
      </c>
      <c r="B133" s="92">
        <v>250050</v>
      </c>
      <c r="C133" s="154" t="s">
        <v>210</v>
      </c>
      <c r="D133" s="91">
        <v>1</v>
      </c>
      <c r="E133" s="90">
        <v>1</v>
      </c>
      <c r="F133" s="90">
        <v>0</v>
      </c>
      <c r="G133" s="152" t="s">
        <v>86</v>
      </c>
      <c r="H133" s="162">
        <v>608913.45178</v>
      </c>
      <c r="I133" s="153">
        <f t="shared" si="10"/>
        <v>2.8126199358853104E-3</v>
      </c>
      <c r="J133" s="93">
        <f t="shared" si="13"/>
        <v>1347929.5013657063</v>
      </c>
      <c r="K133" s="94">
        <f t="shared" si="14"/>
        <v>449309.83378856879</v>
      </c>
      <c r="L133" s="94">
        <f t="shared" si="15"/>
        <v>898619.66757713759</v>
      </c>
      <c r="M133" s="92">
        <f t="shared" si="11"/>
        <v>365</v>
      </c>
      <c r="N133" s="94">
        <f t="shared" si="12"/>
        <v>2461.971691992158</v>
      </c>
    </row>
    <row r="134" spans="1:14" ht="20.100000000000001" customHeight="1" x14ac:dyDescent="0.25">
      <c r="A134" s="149">
        <v>124</v>
      </c>
      <c r="B134" s="150">
        <v>250053</v>
      </c>
      <c r="C134" s="151" t="s">
        <v>211</v>
      </c>
      <c r="D134" s="91">
        <v>1</v>
      </c>
      <c r="E134" s="90">
        <v>1</v>
      </c>
      <c r="F134" s="90">
        <v>0</v>
      </c>
      <c r="G134" s="152" t="s">
        <v>94</v>
      </c>
      <c r="H134" s="162">
        <v>623770.93999999994</v>
      </c>
      <c r="I134" s="153">
        <f t="shared" si="10"/>
        <v>2.8812478623050589E-3</v>
      </c>
      <c r="J134" s="93">
        <f t="shared" si="13"/>
        <v>1380818.9811914321</v>
      </c>
      <c r="K134" s="94">
        <f t="shared" si="14"/>
        <v>460272.99373047741</v>
      </c>
      <c r="L134" s="94">
        <f t="shared" si="15"/>
        <v>920545.98746095481</v>
      </c>
      <c r="M134" s="92">
        <f t="shared" si="11"/>
        <v>365</v>
      </c>
      <c r="N134" s="94">
        <f t="shared" si="12"/>
        <v>2522.0438012628897</v>
      </c>
    </row>
    <row r="135" spans="1:14" ht="20.100000000000001" customHeight="1" x14ac:dyDescent="0.25">
      <c r="A135" s="149">
        <v>125</v>
      </c>
      <c r="B135" s="150">
        <v>250077</v>
      </c>
      <c r="C135" s="151" t="s">
        <v>212</v>
      </c>
      <c r="D135" s="91">
        <v>1</v>
      </c>
      <c r="E135" s="90">
        <v>1</v>
      </c>
      <c r="F135" s="90">
        <v>0</v>
      </c>
      <c r="G135" s="152" t="s">
        <v>94</v>
      </c>
      <c r="H135" s="162">
        <v>623770.93999999994</v>
      </c>
      <c r="I135" s="153">
        <f t="shared" si="10"/>
        <v>2.8812478623050589E-3</v>
      </c>
      <c r="J135" s="93">
        <f t="shared" si="13"/>
        <v>1380818.9811914321</v>
      </c>
      <c r="K135" s="94">
        <f t="shared" si="14"/>
        <v>460272.99373047741</v>
      </c>
      <c r="L135" s="94">
        <f t="shared" si="15"/>
        <v>920545.98746095481</v>
      </c>
      <c r="M135" s="92">
        <f t="shared" si="11"/>
        <v>365</v>
      </c>
      <c r="N135" s="94">
        <f t="shared" si="12"/>
        <v>2522.0438012628897</v>
      </c>
    </row>
    <row r="136" spans="1:14" ht="20.100000000000001" customHeight="1" x14ac:dyDescent="0.25">
      <c r="A136" s="149">
        <v>126</v>
      </c>
      <c r="B136" s="92">
        <v>250115</v>
      </c>
      <c r="C136" s="154" t="s">
        <v>213</v>
      </c>
      <c r="D136" s="91">
        <v>1</v>
      </c>
      <c r="E136" s="90">
        <v>1</v>
      </c>
      <c r="F136" s="90">
        <v>0</v>
      </c>
      <c r="G136" s="152" t="s">
        <v>94</v>
      </c>
      <c r="H136" s="162">
        <v>623770.93999999994</v>
      </c>
      <c r="I136" s="153">
        <f t="shared" si="10"/>
        <v>2.8812478623050589E-3</v>
      </c>
      <c r="J136" s="93">
        <f t="shared" si="13"/>
        <v>1380818.9811914321</v>
      </c>
      <c r="K136" s="94">
        <f t="shared" si="14"/>
        <v>460272.99373047741</v>
      </c>
      <c r="L136" s="94">
        <f t="shared" si="15"/>
        <v>920545.98746095481</v>
      </c>
      <c r="M136" s="92">
        <f t="shared" si="11"/>
        <v>365</v>
      </c>
      <c r="N136" s="94">
        <f t="shared" si="12"/>
        <v>2522.0438012628897</v>
      </c>
    </row>
    <row r="137" spans="1:14" ht="20.100000000000001" customHeight="1" x14ac:dyDescent="0.25">
      <c r="A137" s="149">
        <v>127</v>
      </c>
      <c r="B137" s="150">
        <v>250120</v>
      </c>
      <c r="C137" s="151" t="s">
        <v>214</v>
      </c>
      <c r="D137" s="91">
        <v>1</v>
      </c>
      <c r="E137" s="90">
        <v>1</v>
      </c>
      <c r="F137" s="90">
        <v>0</v>
      </c>
      <c r="G137" s="152" t="s">
        <v>94</v>
      </c>
      <c r="H137" s="162">
        <v>623770.93999999994</v>
      </c>
      <c r="I137" s="153">
        <f t="shared" si="10"/>
        <v>2.8812478623050589E-3</v>
      </c>
      <c r="J137" s="93">
        <f t="shared" si="13"/>
        <v>1380818.9811914321</v>
      </c>
      <c r="K137" s="94">
        <f t="shared" si="14"/>
        <v>460272.99373047741</v>
      </c>
      <c r="L137" s="94">
        <f t="shared" si="15"/>
        <v>920545.98746095481</v>
      </c>
      <c r="M137" s="92">
        <f t="shared" si="11"/>
        <v>365</v>
      </c>
      <c r="N137" s="94">
        <f t="shared" si="12"/>
        <v>2522.0438012628897</v>
      </c>
    </row>
    <row r="138" spans="1:14" ht="20.100000000000001" customHeight="1" x14ac:dyDescent="0.25">
      <c r="A138" s="149">
        <v>128</v>
      </c>
      <c r="B138" s="150">
        <v>250157</v>
      </c>
      <c r="C138" s="151" t="s">
        <v>215</v>
      </c>
      <c r="D138" s="91">
        <v>1</v>
      </c>
      <c r="E138" s="90">
        <v>1</v>
      </c>
      <c r="F138" s="90">
        <v>0</v>
      </c>
      <c r="G138" s="152" t="s">
        <v>94</v>
      </c>
      <c r="H138" s="162">
        <v>623770.93999999994</v>
      </c>
      <c r="I138" s="153">
        <f t="shared" si="10"/>
        <v>2.8812478623050589E-3</v>
      </c>
      <c r="J138" s="93">
        <f t="shared" si="13"/>
        <v>1380818.9811914321</v>
      </c>
      <c r="K138" s="94">
        <f t="shared" si="14"/>
        <v>460272.99373047741</v>
      </c>
      <c r="L138" s="94">
        <f t="shared" si="15"/>
        <v>920545.98746095481</v>
      </c>
      <c r="M138" s="92">
        <f t="shared" si="11"/>
        <v>365</v>
      </c>
      <c r="N138" s="94">
        <f t="shared" si="12"/>
        <v>2522.0438012628897</v>
      </c>
    </row>
    <row r="139" spans="1:14" ht="20.100000000000001" customHeight="1" x14ac:dyDescent="0.25">
      <c r="A139" s="149">
        <v>129</v>
      </c>
      <c r="B139" s="150">
        <v>250170</v>
      </c>
      <c r="C139" s="151" t="s">
        <v>216</v>
      </c>
      <c r="D139" s="91">
        <v>1</v>
      </c>
      <c r="E139" s="90">
        <v>1</v>
      </c>
      <c r="F139" s="90">
        <v>0</v>
      </c>
      <c r="G139" s="152" t="s">
        <v>86</v>
      </c>
      <c r="H139" s="162">
        <v>500171.50527000002</v>
      </c>
      <c r="I139" s="153">
        <f t="shared" si="10"/>
        <v>2.3103321875576495E-3</v>
      </c>
      <c r="J139" s="93">
        <f t="shared" si="13"/>
        <v>1107211.4201535368</v>
      </c>
      <c r="K139" s="94">
        <f t="shared" si="14"/>
        <v>369070.4733845123</v>
      </c>
      <c r="L139" s="94">
        <f t="shared" si="15"/>
        <v>738140.94676902459</v>
      </c>
      <c r="M139" s="92">
        <f t="shared" si="11"/>
        <v>365</v>
      </c>
      <c r="N139" s="94">
        <f t="shared" si="12"/>
        <v>2022.3039637507522</v>
      </c>
    </row>
    <row r="140" spans="1:14" ht="20.100000000000001" customHeight="1" x14ac:dyDescent="0.25">
      <c r="A140" s="149">
        <v>130</v>
      </c>
      <c r="B140" s="150">
        <v>250210</v>
      </c>
      <c r="C140" s="151" t="s">
        <v>217</v>
      </c>
      <c r="D140" s="91">
        <v>1</v>
      </c>
      <c r="E140" s="90">
        <v>1</v>
      </c>
      <c r="F140" s="90">
        <v>0</v>
      </c>
      <c r="G140" s="152" t="s">
        <v>94</v>
      </c>
      <c r="H140" s="162">
        <v>623770.93999999994</v>
      </c>
      <c r="I140" s="153">
        <f t="shared" ref="I140:I203" si="16">J140/$J$8</f>
        <v>2.8812478623050589E-3</v>
      </c>
      <c r="J140" s="93">
        <f t="shared" si="13"/>
        <v>1380818.9811914321</v>
      </c>
      <c r="K140" s="94">
        <f t="shared" si="14"/>
        <v>460272.99373047741</v>
      </c>
      <c r="L140" s="94">
        <f t="shared" si="15"/>
        <v>920545.98746095481</v>
      </c>
      <c r="M140" s="92">
        <f t="shared" ref="M140:M203" si="17">IF(G140="ano 1",365,IF(G140="ano 2",365,IF(G140="ano 3",365)))</f>
        <v>365</v>
      </c>
      <c r="N140" s="94">
        <f t="shared" ref="N140:N203" si="18">L140/M140</f>
        <v>2522.0438012628897</v>
      </c>
    </row>
    <row r="141" spans="1:14" ht="20.100000000000001" customHeight="1" x14ac:dyDescent="0.25">
      <c r="A141" s="149">
        <v>131</v>
      </c>
      <c r="B141" s="150">
        <v>250215</v>
      </c>
      <c r="C141" s="151" t="s">
        <v>218</v>
      </c>
      <c r="D141" s="91">
        <v>1</v>
      </c>
      <c r="E141" s="90">
        <v>1</v>
      </c>
      <c r="F141" s="90">
        <v>0</v>
      </c>
      <c r="G141" s="152" t="s">
        <v>91</v>
      </c>
      <c r="H141" s="162">
        <v>594409.85140000004</v>
      </c>
      <c r="I141" s="153">
        <f t="shared" si="16"/>
        <v>2.7456266457031777E-3</v>
      </c>
      <c r="J141" s="93">
        <f t="shared" si="13"/>
        <v>1315823.410145235</v>
      </c>
      <c r="K141" s="94">
        <f t="shared" si="14"/>
        <v>438607.80338174501</v>
      </c>
      <c r="L141" s="94">
        <f t="shared" si="15"/>
        <v>877215.60676349001</v>
      </c>
      <c r="M141" s="92">
        <f t="shared" si="17"/>
        <v>365</v>
      </c>
      <c r="N141" s="94">
        <f t="shared" si="18"/>
        <v>2403.3304294890136</v>
      </c>
    </row>
    <row r="142" spans="1:14" ht="20.100000000000001" customHeight="1" x14ac:dyDescent="0.25">
      <c r="A142" s="149">
        <v>132</v>
      </c>
      <c r="B142" s="150">
        <v>250310</v>
      </c>
      <c r="C142" s="151" t="s">
        <v>219</v>
      </c>
      <c r="D142" s="91">
        <v>1</v>
      </c>
      <c r="E142" s="90">
        <v>1</v>
      </c>
      <c r="F142" s="90">
        <v>0</v>
      </c>
      <c r="G142" s="152" t="s">
        <v>91</v>
      </c>
      <c r="H142" s="162">
        <v>488258.00983</v>
      </c>
      <c r="I142" s="153">
        <f t="shared" si="16"/>
        <v>2.2553027992551402E-3</v>
      </c>
      <c r="J142" s="93">
        <f t="shared" si="13"/>
        <v>1080838.9497786111</v>
      </c>
      <c r="K142" s="94">
        <f t="shared" si="14"/>
        <v>360279.64992620365</v>
      </c>
      <c r="L142" s="94">
        <f t="shared" si="15"/>
        <v>720559.2998524073</v>
      </c>
      <c r="M142" s="92">
        <f t="shared" si="17"/>
        <v>365</v>
      </c>
      <c r="N142" s="94">
        <f t="shared" si="18"/>
        <v>1974.1350680887872</v>
      </c>
    </row>
    <row r="143" spans="1:14" ht="20.100000000000001" customHeight="1" x14ac:dyDescent="0.25">
      <c r="A143" s="149">
        <v>133</v>
      </c>
      <c r="B143" s="150">
        <v>250360</v>
      </c>
      <c r="C143" s="151" t="s">
        <v>220</v>
      </c>
      <c r="D143" s="91">
        <v>1</v>
      </c>
      <c r="E143" s="90">
        <v>1</v>
      </c>
      <c r="F143" s="90">
        <v>0</v>
      </c>
      <c r="G143" s="152" t="s">
        <v>94</v>
      </c>
      <c r="H143" s="162">
        <v>623770.93999999994</v>
      </c>
      <c r="I143" s="153">
        <f t="shared" si="16"/>
        <v>2.8812478623050589E-3</v>
      </c>
      <c r="J143" s="93">
        <f t="shared" si="13"/>
        <v>1380818.9811914321</v>
      </c>
      <c r="K143" s="94">
        <f t="shared" si="14"/>
        <v>460272.99373047741</v>
      </c>
      <c r="L143" s="94">
        <f t="shared" si="15"/>
        <v>920545.98746095481</v>
      </c>
      <c r="M143" s="92">
        <f t="shared" si="17"/>
        <v>365</v>
      </c>
      <c r="N143" s="94">
        <f t="shared" si="18"/>
        <v>2522.0438012628897</v>
      </c>
    </row>
    <row r="144" spans="1:14" ht="20.100000000000001" customHeight="1" x14ac:dyDescent="0.25">
      <c r="A144" s="149">
        <v>134</v>
      </c>
      <c r="B144" s="150">
        <v>250407</v>
      </c>
      <c r="C144" s="151" t="s">
        <v>221</v>
      </c>
      <c r="D144" s="91">
        <v>1</v>
      </c>
      <c r="E144" s="90">
        <v>1</v>
      </c>
      <c r="F144" s="90">
        <v>0</v>
      </c>
      <c r="G144" s="152" t="s">
        <v>86</v>
      </c>
      <c r="H144" s="162">
        <v>500171.50527000002</v>
      </c>
      <c r="I144" s="153">
        <f t="shared" si="16"/>
        <v>2.3103321875576495E-3</v>
      </c>
      <c r="J144" s="93">
        <f t="shared" si="13"/>
        <v>1107211.4201535368</v>
      </c>
      <c r="K144" s="94">
        <f t="shared" si="14"/>
        <v>369070.4733845123</v>
      </c>
      <c r="L144" s="94">
        <f t="shared" si="15"/>
        <v>738140.94676902459</v>
      </c>
      <c r="M144" s="92">
        <f t="shared" si="17"/>
        <v>365</v>
      </c>
      <c r="N144" s="94">
        <f t="shared" si="18"/>
        <v>2022.3039637507522</v>
      </c>
    </row>
    <row r="145" spans="1:14" ht="20.100000000000001" customHeight="1" x14ac:dyDescent="0.25">
      <c r="A145" s="149">
        <v>135</v>
      </c>
      <c r="B145" s="150">
        <v>250415</v>
      </c>
      <c r="C145" s="151" t="s">
        <v>222</v>
      </c>
      <c r="D145" s="91">
        <v>1</v>
      </c>
      <c r="E145" s="90">
        <v>1</v>
      </c>
      <c r="F145" s="90">
        <v>0</v>
      </c>
      <c r="G145" s="152" t="s">
        <v>94</v>
      </c>
      <c r="H145" s="162">
        <v>623770.93999999994</v>
      </c>
      <c r="I145" s="153">
        <f t="shared" si="16"/>
        <v>2.8812478623050589E-3</v>
      </c>
      <c r="J145" s="93">
        <f t="shared" si="13"/>
        <v>1380818.9811914321</v>
      </c>
      <c r="K145" s="94">
        <f t="shared" si="14"/>
        <v>460272.99373047741</v>
      </c>
      <c r="L145" s="94">
        <f t="shared" si="15"/>
        <v>920545.98746095481</v>
      </c>
      <c r="M145" s="92">
        <f t="shared" si="17"/>
        <v>365</v>
      </c>
      <c r="N145" s="94">
        <f t="shared" si="18"/>
        <v>2522.0438012628897</v>
      </c>
    </row>
    <row r="146" spans="1:14" ht="20.100000000000001" customHeight="1" x14ac:dyDescent="0.25">
      <c r="A146" s="149">
        <v>136</v>
      </c>
      <c r="B146" s="150">
        <v>250435</v>
      </c>
      <c r="C146" s="151" t="s">
        <v>223</v>
      </c>
      <c r="D146" s="91">
        <v>1</v>
      </c>
      <c r="E146" s="90">
        <v>1</v>
      </c>
      <c r="F146" s="90">
        <v>0</v>
      </c>
      <c r="G146" s="152" t="s">
        <v>94</v>
      </c>
      <c r="H146" s="162">
        <v>623770.93999999994</v>
      </c>
      <c r="I146" s="153">
        <f t="shared" si="16"/>
        <v>2.8812478623050589E-3</v>
      </c>
      <c r="J146" s="93">
        <f t="shared" si="13"/>
        <v>1380818.9811914321</v>
      </c>
      <c r="K146" s="94">
        <f t="shared" si="14"/>
        <v>460272.99373047741</v>
      </c>
      <c r="L146" s="94">
        <f t="shared" si="15"/>
        <v>920545.98746095481</v>
      </c>
      <c r="M146" s="92">
        <f t="shared" si="17"/>
        <v>365</v>
      </c>
      <c r="N146" s="94">
        <f t="shared" si="18"/>
        <v>2522.0438012628897</v>
      </c>
    </row>
    <row r="147" spans="1:14" ht="20.100000000000001" customHeight="1" x14ac:dyDescent="0.25">
      <c r="A147" s="149">
        <v>137</v>
      </c>
      <c r="B147" s="150">
        <v>250500</v>
      </c>
      <c r="C147" s="151" t="s">
        <v>224</v>
      </c>
      <c r="D147" s="91">
        <v>2</v>
      </c>
      <c r="E147" s="90">
        <v>1</v>
      </c>
      <c r="F147" s="90">
        <v>0</v>
      </c>
      <c r="G147" s="152" t="s">
        <v>94</v>
      </c>
      <c r="H147" s="162">
        <v>1024751.38</v>
      </c>
      <c r="I147" s="153">
        <f t="shared" si="16"/>
        <v>4.7334085858811567E-3</v>
      </c>
      <c r="J147" s="93">
        <f t="shared" si="13"/>
        <v>2268454.7576168175</v>
      </c>
      <c r="K147" s="94">
        <f t="shared" si="14"/>
        <v>756151.58587227238</v>
      </c>
      <c r="L147" s="94">
        <f t="shared" si="15"/>
        <v>1512303.1717445448</v>
      </c>
      <c r="M147" s="92">
        <f t="shared" si="17"/>
        <v>365</v>
      </c>
      <c r="N147" s="94">
        <f t="shared" si="18"/>
        <v>4143.2963609439585</v>
      </c>
    </row>
    <row r="148" spans="1:14" ht="20.100000000000001" customHeight="1" x14ac:dyDescent="0.25">
      <c r="A148" s="149">
        <v>138</v>
      </c>
      <c r="B148" s="150">
        <v>250520</v>
      </c>
      <c r="C148" s="151" t="s">
        <v>225</v>
      </c>
      <c r="D148" s="91">
        <v>1</v>
      </c>
      <c r="E148" s="90">
        <v>1</v>
      </c>
      <c r="F148" s="90">
        <v>0</v>
      </c>
      <c r="G148" s="152" t="s">
        <v>94</v>
      </c>
      <c r="H148" s="162">
        <v>623770.93999999994</v>
      </c>
      <c r="I148" s="153">
        <f t="shared" si="16"/>
        <v>2.8812478623050589E-3</v>
      </c>
      <c r="J148" s="93">
        <f t="shared" si="13"/>
        <v>1380818.9811914321</v>
      </c>
      <c r="K148" s="94">
        <f t="shared" si="14"/>
        <v>460272.99373047741</v>
      </c>
      <c r="L148" s="94">
        <f t="shared" si="15"/>
        <v>920545.98746095481</v>
      </c>
      <c r="M148" s="92">
        <f t="shared" si="17"/>
        <v>365</v>
      </c>
      <c r="N148" s="94">
        <f t="shared" si="18"/>
        <v>2522.0438012628897</v>
      </c>
    </row>
    <row r="149" spans="1:14" ht="20.100000000000001" customHeight="1" x14ac:dyDescent="0.25">
      <c r="A149" s="149">
        <v>139</v>
      </c>
      <c r="B149" s="150">
        <v>250523</v>
      </c>
      <c r="C149" s="151" t="s">
        <v>226</v>
      </c>
      <c r="D149" s="91">
        <v>1</v>
      </c>
      <c r="E149" s="90">
        <v>1</v>
      </c>
      <c r="F149" s="90">
        <v>0</v>
      </c>
      <c r="G149" s="152" t="s">
        <v>94</v>
      </c>
      <c r="H149" s="162">
        <v>623770.93999999994</v>
      </c>
      <c r="I149" s="153">
        <f t="shared" si="16"/>
        <v>2.8812478623050589E-3</v>
      </c>
      <c r="J149" s="93">
        <f t="shared" si="13"/>
        <v>1380818.9811914321</v>
      </c>
      <c r="K149" s="94">
        <f t="shared" si="14"/>
        <v>460272.99373047741</v>
      </c>
      <c r="L149" s="94">
        <f t="shared" si="15"/>
        <v>920545.98746095481</v>
      </c>
      <c r="M149" s="92">
        <f t="shared" si="17"/>
        <v>365</v>
      </c>
      <c r="N149" s="94">
        <f t="shared" si="18"/>
        <v>2522.0438012628897</v>
      </c>
    </row>
    <row r="150" spans="1:14" ht="20.100000000000001" customHeight="1" x14ac:dyDescent="0.25">
      <c r="A150" s="149">
        <v>140</v>
      </c>
      <c r="B150" s="150">
        <v>250530</v>
      </c>
      <c r="C150" s="151" t="s">
        <v>227</v>
      </c>
      <c r="D150" s="91">
        <v>1</v>
      </c>
      <c r="E150" s="90">
        <v>1</v>
      </c>
      <c r="F150" s="90">
        <v>0</v>
      </c>
      <c r="G150" s="152" t="s">
        <v>94</v>
      </c>
      <c r="H150" s="162">
        <v>623770.93999999994</v>
      </c>
      <c r="I150" s="153">
        <f t="shared" si="16"/>
        <v>2.8812478623050589E-3</v>
      </c>
      <c r="J150" s="93">
        <f t="shared" si="13"/>
        <v>1380818.9811914321</v>
      </c>
      <c r="K150" s="94">
        <f t="shared" si="14"/>
        <v>460272.99373047741</v>
      </c>
      <c r="L150" s="94">
        <f t="shared" si="15"/>
        <v>920545.98746095481</v>
      </c>
      <c r="M150" s="92">
        <f t="shared" si="17"/>
        <v>365</v>
      </c>
      <c r="N150" s="94">
        <f t="shared" si="18"/>
        <v>2522.0438012628897</v>
      </c>
    </row>
    <row r="151" spans="1:14" ht="20.100000000000001" customHeight="1" x14ac:dyDescent="0.25">
      <c r="A151" s="149">
        <v>141</v>
      </c>
      <c r="B151" s="150">
        <v>250535</v>
      </c>
      <c r="C151" s="151" t="s">
        <v>228</v>
      </c>
      <c r="D151" s="91">
        <v>1</v>
      </c>
      <c r="E151" s="90">
        <v>1</v>
      </c>
      <c r="F151" s="90">
        <v>0</v>
      </c>
      <c r="G151" s="152" t="s">
        <v>94</v>
      </c>
      <c r="H151" s="162">
        <v>623770.93999999994</v>
      </c>
      <c r="I151" s="153">
        <f t="shared" si="16"/>
        <v>2.8812478623050589E-3</v>
      </c>
      <c r="J151" s="93">
        <f t="shared" si="13"/>
        <v>1380818.9811914321</v>
      </c>
      <c r="K151" s="94">
        <f t="shared" si="14"/>
        <v>460272.99373047741</v>
      </c>
      <c r="L151" s="94">
        <f t="shared" si="15"/>
        <v>920545.98746095481</v>
      </c>
      <c r="M151" s="92">
        <f t="shared" si="17"/>
        <v>365</v>
      </c>
      <c r="N151" s="94">
        <f t="shared" si="18"/>
        <v>2522.0438012628897</v>
      </c>
    </row>
    <row r="152" spans="1:14" ht="20.100000000000001" customHeight="1" x14ac:dyDescent="0.25">
      <c r="A152" s="149">
        <v>142</v>
      </c>
      <c r="B152" s="150">
        <v>250540</v>
      </c>
      <c r="C152" s="151" t="s">
        <v>229</v>
      </c>
      <c r="D152" s="91">
        <v>1</v>
      </c>
      <c r="E152" s="90">
        <v>1</v>
      </c>
      <c r="F152" s="90">
        <v>0</v>
      </c>
      <c r="G152" s="152" t="s">
        <v>86</v>
      </c>
      <c r="H152" s="162">
        <v>608913.45178</v>
      </c>
      <c r="I152" s="153">
        <f t="shared" si="16"/>
        <v>2.8126199358853104E-3</v>
      </c>
      <c r="J152" s="93">
        <f t="shared" si="13"/>
        <v>1347929.5013657063</v>
      </c>
      <c r="K152" s="94">
        <f t="shared" si="14"/>
        <v>449309.83378856879</v>
      </c>
      <c r="L152" s="94">
        <f t="shared" si="15"/>
        <v>898619.66757713759</v>
      </c>
      <c r="M152" s="92">
        <f t="shared" si="17"/>
        <v>365</v>
      </c>
      <c r="N152" s="94">
        <f t="shared" si="18"/>
        <v>2461.971691992158</v>
      </c>
    </row>
    <row r="153" spans="1:14" ht="20.100000000000001" customHeight="1" x14ac:dyDescent="0.25">
      <c r="A153" s="149">
        <v>143</v>
      </c>
      <c r="B153" s="150">
        <v>250550</v>
      </c>
      <c r="C153" s="151" t="s">
        <v>230</v>
      </c>
      <c r="D153" s="91">
        <v>1</v>
      </c>
      <c r="E153" s="90">
        <v>1</v>
      </c>
      <c r="F153" s="90">
        <v>0</v>
      </c>
      <c r="G153" s="152" t="s">
        <v>94</v>
      </c>
      <c r="H153" s="162">
        <v>623770.93999999994</v>
      </c>
      <c r="I153" s="153">
        <f t="shared" si="16"/>
        <v>2.8812478623050589E-3</v>
      </c>
      <c r="J153" s="93">
        <f t="shared" si="13"/>
        <v>1380818.9811914321</v>
      </c>
      <c r="K153" s="94">
        <f t="shared" si="14"/>
        <v>460272.99373047741</v>
      </c>
      <c r="L153" s="94">
        <f t="shared" si="15"/>
        <v>920545.98746095481</v>
      </c>
      <c r="M153" s="92">
        <f t="shared" si="17"/>
        <v>365</v>
      </c>
      <c r="N153" s="94">
        <f t="shared" si="18"/>
        <v>2522.0438012628897</v>
      </c>
    </row>
    <row r="154" spans="1:14" ht="20.100000000000001" customHeight="1" x14ac:dyDescent="0.25">
      <c r="A154" s="149">
        <v>144</v>
      </c>
      <c r="B154" s="150">
        <v>250560</v>
      </c>
      <c r="C154" s="151" t="s">
        <v>231</v>
      </c>
      <c r="D154" s="91">
        <v>1</v>
      </c>
      <c r="E154" s="90">
        <v>1</v>
      </c>
      <c r="F154" s="90">
        <v>0</v>
      </c>
      <c r="G154" s="152" t="s">
        <v>94</v>
      </c>
      <c r="H154" s="162">
        <v>623770.93999999994</v>
      </c>
      <c r="I154" s="153">
        <f t="shared" si="16"/>
        <v>2.8812478623050589E-3</v>
      </c>
      <c r="J154" s="93">
        <f t="shared" si="13"/>
        <v>1380818.9811914321</v>
      </c>
      <c r="K154" s="94">
        <f t="shared" si="14"/>
        <v>460272.99373047741</v>
      </c>
      <c r="L154" s="94">
        <f t="shared" si="15"/>
        <v>920545.98746095481</v>
      </c>
      <c r="M154" s="92">
        <f t="shared" si="17"/>
        <v>365</v>
      </c>
      <c r="N154" s="94">
        <f t="shared" si="18"/>
        <v>2522.0438012628897</v>
      </c>
    </row>
    <row r="155" spans="1:14" ht="20.100000000000001" customHeight="1" x14ac:dyDescent="0.25">
      <c r="A155" s="149">
        <v>145</v>
      </c>
      <c r="B155" s="150">
        <v>250580</v>
      </c>
      <c r="C155" s="151" t="s">
        <v>232</v>
      </c>
      <c r="D155" s="91">
        <v>1</v>
      </c>
      <c r="E155" s="90">
        <v>1</v>
      </c>
      <c r="F155" s="90">
        <v>0</v>
      </c>
      <c r="G155" s="152" t="s">
        <v>94</v>
      </c>
      <c r="H155" s="162">
        <v>623770.93999999994</v>
      </c>
      <c r="I155" s="153">
        <f t="shared" si="16"/>
        <v>2.8812478623050589E-3</v>
      </c>
      <c r="J155" s="93">
        <f t="shared" si="13"/>
        <v>1380818.9811914321</v>
      </c>
      <c r="K155" s="94">
        <f t="shared" si="14"/>
        <v>460272.99373047741</v>
      </c>
      <c r="L155" s="94">
        <f t="shared" si="15"/>
        <v>920545.98746095481</v>
      </c>
      <c r="M155" s="92">
        <f t="shared" si="17"/>
        <v>365</v>
      </c>
      <c r="N155" s="94">
        <f t="shared" si="18"/>
        <v>2522.0438012628897</v>
      </c>
    </row>
    <row r="156" spans="1:14" ht="20.100000000000001" customHeight="1" x14ac:dyDescent="0.25">
      <c r="A156" s="149">
        <v>146</v>
      </c>
      <c r="B156" s="150">
        <v>250610</v>
      </c>
      <c r="C156" s="151" t="s">
        <v>233</v>
      </c>
      <c r="D156" s="91">
        <v>1</v>
      </c>
      <c r="E156" s="90">
        <v>1</v>
      </c>
      <c r="F156" s="90">
        <v>0</v>
      </c>
      <c r="G156" s="152" t="s">
        <v>86</v>
      </c>
      <c r="H156" s="162">
        <v>608913.45178</v>
      </c>
      <c r="I156" s="153">
        <f t="shared" si="16"/>
        <v>2.8126199358853104E-3</v>
      </c>
      <c r="J156" s="93">
        <f t="shared" si="13"/>
        <v>1347929.5013657063</v>
      </c>
      <c r="K156" s="94">
        <f t="shared" si="14"/>
        <v>449309.83378856879</v>
      </c>
      <c r="L156" s="94">
        <f t="shared" si="15"/>
        <v>898619.66757713759</v>
      </c>
      <c r="M156" s="92">
        <f t="shared" si="17"/>
        <v>365</v>
      </c>
      <c r="N156" s="94">
        <f t="shared" si="18"/>
        <v>2461.971691992158</v>
      </c>
    </row>
    <row r="157" spans="1:14" ht="20.100000000000001" customHeight="1" x14ac:dyDescent="0.25">
      <c r="A157" s="149">
        <v>147</v>
      </c>
      <c r="B157" s="150">
        <v>250620</v>
      </c>
      <c r="C157" s="151" t="s">
        <v>234</v>
      </c>
      <c r="D157" s="91">
        <v>1</v>
      </c>
      <c r="E157" s="90">
        <v>1</v>
      </c>
      <c r="F157" s="90">
        <v>0</v>
      </c>
      <c r="G157" s="152" t="s">
        <v>86</v>
      </c>
      <c r="H157" s="162">
        <v>500171.50527000002</v>
      </c>
      <c r="I157" s="153">
        <f t="shared" si="16"/>
        <v>2.3103321875576495E-3</v>
      </c>
      <c r="J157" s="93">
        <f t="shared" si="13"/>
        <v>1107211.4201535368</v>
      </c>
      <c r="K157" s="94">
        <f t="shared" si="14"/>
        <v>369070.4733845123</v>
      </c>
      <c r="L157" s="94">
        <f t="shared" si="15"/>
        <v>738140.94676902459</v>
      </c>
      <c r="M157" s="92">
        <f t="shared" si="17"/>
        <v>365</v>
      </c>
      <c r="N157" s="94">
        <f t="shared" si="18"/>
        <v>2022.3039637507522</v>
      </c>
    </row>
    <row r="158" spans="1:14" ht="20.100000000000001" customHeight="1" x14ac:dyDescent="0.25">
      <c r="A158" s="149">
        <v>148</v>
      </c>
      <c r="B158" s="150">
        <v>250650</v>
      </c>
      <c r="C158" s="151" t="s">
        <v>235</v>
      </c>
      <c r="D158" s="91">
        <v>1</v>
      </c>
      <c r="E158" s="90">
        <v>1</v>
      </c>
      <c r="F158" s="90">
        <v>0</v>
      </c>
      <c r="G158" s="152" t="s">
        <v>94</v>
      </c>
      <c r="H158" s="162">
        <v>623770.93999999994</v>
      </c>
      <c r="I158" s="153">
        <f t="shared" si="16"/>
        <v>2.8812478623050589E-3</v>
      </c>
      <c r="J158" s="93">
        <f t="shared" si="13"/>
        <v>1380818.9811914321</v>
      </c>
      <c r="K158" s="94">
        <f t="shared" si="14"/>
        <v>460272.99373047741</v>
      </c>
      <c r="L158" s="94">
        <f t="shared" si="15"/>
        <v>920545.98746095481</v>
      </c>
      <c r="M158" s="92">
        <f t="shared" si="17"/>
        <v>365</v>
      </c>
      <c r="N158" s="94">
        <f t="shared" si="18"/>
        <v>2522.0438012628897</v>
      </c>
    </row>
    <row r="159" spans="1:14" ht="20.100000000000001" customHeight="1" x14ac:dyDescent="0.25">
      <c r="A159" s="149">
        <v>149</v>
      </c>
      <c r="B159" s="150">
        <v>250720</v>
      </c>
      <c r="C159" s="151" t="s">
        <v>236</v>
      </c>
      <c r="D159" s="91">
        <v>1</v>
      </c>
      <c r="E159" s="90">
        <v>1</v>
      </c>
      <c r="F159" s="90">
        <v>0</v>
      </c>
      <c r="G159" s="152" t="s">
        <v>86</v>
      </c>
      <c r="H159" s="162">
        <v>608913.45178</v>
      </c>
      <c r="I159" s="153">
        <f t="shared" si="16"/>
        <v>2.8126199358853104E-3</v>
      </c>
      <c r="J159" s="93">
        <f t="shared" si="13"/>
        <v>1347929.5013657063</v>
      </c>
      <c r="K159" s="94">
        <f t="shared" si="14"/>
        <v>449309.83378856879</v>
      </c>
      <c r="L159" s="94">
        <f t="shared" si="15"/>
        <v>898619.66757713759</v>
      </c>
      <c r="M159" s="92">
        <f t="shared" si="17"/>
        <v>365</v>
      </c>
      <c r="N159" s="94">
        <f t="shared" si="18"/>
        <v>2461.971691992158</v>
      </c>
    </row>
    <row r="160" spans="1:14" ht="20.100000000000001" customHeight="1" x14ac:dyDescent="0.25">
      <c r="A160" s="149">
        <v>150</v>
      </c>
      <c r="B160" s="92">
        <v>250760</v>
      </c>
      <c r="C160" s="154" t="s">
        <v>237</v>
      </c>
      <c r="D160" s="91">
        <v>1</v>
      </c>
      <c r="E160" s="90">
        <v>1</v>
      </c>
      <c r="F160" s="90">
        <v>0</v>
      </c>
      <c r="G160" s="152" t="s">
        <v>94</v>
      </c>
      <c r="H160" s="162">
        <v>623770.93999999994</v>
      </c>
      <c r="I160" s="153">
        <f t="shared" si="16"/>
        <v>2.8812478623050589E-3</v>
      </c>
      <c r="J160" s="93">
        <f t="shared" si="13"/>
        <v>1380818.9811914321</v>
      </c>
      <c r="K160" s="94">
        <f t="shared" si="14"/>
        <v>460272.99373047741</v>
      </c>
      <c r="L160" s="94">
        <f t="shared" si="15"/>
        <v>920545.98746095481</v>
      </c>
      <c r="M160" s="92">
        <f t="shared" si="17"/>
        <v>365</v>
      </c>
      <c r="N160" s="94">
        <f t="shared" si="18"/>
        <v>2522.0438012628897</v>
      </c>
    </row>
    <row r="161" spans="1:14" ht="20.100000000000001" customHeight="1" x14ac:dyDescent="0.25">
      <c r="A161" s="149">
        <v>151</v>
      </c>
      <c r="B161" s="150">
        <v>250790</v>
      </c>
      <c r="C161" s="151" t="s">
        <v>238</v>
      </c>
      <c r="D161" s="91">
        <v>1</v>
      </c>
      <c r="E161" s="90">
        <v>1</v>
      </c>
      <c r="F161" s="90">
        <v>0</v>
      </c>
      <c r="G161" s="152" t="s">
        <v>86</v>
      </c>
      <c r="H161" s="162">
        <v>608913.45178</v>
      </c>
      <c r="I161" s="153">
        <f t="shared" si="16"/>
        <v>2.8126199358853104E-3</v>
      </c>
      <c r="J161" s="93">
        <f t="shared" si="13"/>
        <v>1347929.5013657063</v>
      </c>
      <c r="K161" s="94">
        <f t="shared" si="14"/>
        <v>449309.83378856879</v>
      </c>
      <c r="L161" s="94">
        <f t="shared" si="15"/>
        <v>898619.66757713759</v>
      </c>
      <c r="M161" s="92">
        <f t="shared" si="17"/>
        <v>365</v>
      </c>
      <c r="N161" s="94">
        <f t="shared" si="18"/>
        <v>2461.971691992158</v>
      </c>
    </row>
    <row r="162" spans="1:14" ht="20.100000000000001" customHeight="1" x14ac:dyDescent="0.25">
      <c r="A162" s="149">
        <v>152</v>
      </c>
      <c r="B162" s="150">
        <v>250840</v>
      </c>
      <c r="C162" s="151" t="s">
        <v>239</v>
      </c>
      <c r="D162" s="91">
        <v>1</v>
      </c>
      <c r="E162" s="90">
        <v>1</v>
      </c>
      <c r="F162" s="90">
        <v>0</v>
      </c>
      <c r="G162" s="152" t="s">
        <v>94</v>
      </c>
      <c r="H162" s="162">
        <v>623770.93999999994</v>
      </c>
      <c r="I162" s="153">
        <f t="shared" si="16"/>
        <v>2.8812478623050589E-3</v>
      </c>
      <c r="J162" s="93">
        <f t="shared" si="13"/>
        <v>1380818.9811914321</v>
      </c>
      <c r="K162" s="94">
        <f t="shared" si="14"/>
        <v>460272.99373047741</v>
      </c>
      <c r="L162" s="94">
        <f t="shared" si="15"/>
        <v>920545.98746095481</v>
      </c>
      <c r="M162" s="92">
        <f t="shared" si="17"/>
        <v>365</v>
      </c>
      <c r="N162" s="94">
        <f t="shared" si="18"/>
        <v>2522.0438012628897</v>
      </c>
    </row>
    <row r="163" spans="1:14" ht="20.100000000000001" customHeight="1" x14ac:dyDescent="0.25">
      <c r="A163" s="149">
        <v>153</v>
      </c>
      <c r="B163" s="150">
        <v>250855</v>
      </c>
      <c r="C163" s="151" t="s">
        <v>240</v>
      </c>
      <c r="D163" s="91">
        <v>1</v>
      </c>
      <c r="E163" s="90">
        <v>1</v>
      </c>
      <c r="F163" s="90">
        <v>0</v>
      </c>
      <c r="G163" s="152" t="s">
        <v>94</v>
      </c>
      <c r="H163" s="162">
        <v>623770.93999999994</v>
      </c>
      <c r="I163" s="153">
        <f t="shared" si="16"/>
        <v>2.8812478623050589E-3</v>
      </c>
      <c r="J163" s="93">
        <f t="shared" si="13"/>
        <v>1380818.9811914321</v>
      </c>
      <c r="K163" s="94">
        <f t="shared" si="14"/>
        <v>460272.99373047741</v>
      </c>
      <c r="L163" s="94">
        <f t="shared" si="15"/>
        <v>920545.98746095481</v>
      </c>
      <c r="M163" s="92">
        <f t="shared" si="17"/>
        <v>365</v>
      </c>
      <c r="N163" s="94">
        <f t="shared" si="18"/>
        <v>2522.0438012628897</v>
      </c>
    </row>
    <row r="164" spans="1:14" ht="20.100000000000001" customHeight="1" x14ac:dyDescent="0.25">
      <c r="A164" s="149">
        <v>154</v>
      </c>
      <c r="B164" s="150">
        <v>250930</v>
      </c>
      <c r="C164" s="151" t="s">
        <v>241</v>
      </c>
      <c r="D164" s="91">
        <v>1</v>
      </c>
      <c r="E164" s="90">
        <v>1</v>
      </c>
      <c r="F164" s="90">
        <v>0</v>
      </c>
      <c r="G164" s="152" t="s">
        <v>86</v>
      </c>
      <c r="H164" s="162">
        <v>608913.45178</v>
      </c>
      <c r="I164" s="153">
        <f t="shared" si="16"/>
        <v>2.8126199358853104E-3</v>
      </c>
      <c r="J164" s="93">
        <f t="shared" si="13"/>
        <v>1347929.5013657063</v>
      </c>
      <c r="K164" s="94">
        <f t="shared" si="14"/>
        <v>449309.83378856879</v>
      </c>
      <c r="L164" s="94">
        <f t="shared" si="15"/>
        <v>898619.66757713759</v>
      </c>
      <c r="M164" s="92">
        <f t="shared" si="17"/>
        <v>365</v>
      </c>
      <c r="N164" s="94">
        <f t="shared" si="18"/>
        <v>2461.971691992158</v>
      </c>
    </row>
    <row r="165" spans="1:14" ht="20.100000000000001" customHeight="1" x14ac:dyDescent="0.25">
      <c r="A165" s="149">
        <v>155</v>
      </c>
      <c r="B165" s="150">
        <v>250950</v>
      </c>
      <c r="C165" s="151" t="s">
        <v>242</v>
      </c>
      <c r="D165" s="91">
        <v>1</v>
      </c>
      <c r="E165" s="90">
        <v>1</v>
      </c>
      <c r="F165" s="90">
        <v>0</v>
      </c>
      <c r="G165" s="152" t="s">
        <v>94</v>
      </c>
      <c r="H165" s="162">
        <v>623770.93999999994</v>
      </c>
      <c r="I165" s="153">
        <f t="shared" si="16"/>
        <v>2.8812478623050589E-3</v>
      </c>
      <c r="J165" s="93">
        <f t="shared" si="13"/>
        <v>1380818.9811914321</v>
      </c>
      <c r="K165" s="94">
        <f t="shared" si="14"/>
        <v>460272.99373047741</v>
      </c>
      <c r="L165" s="94">
        <f t="shared" si="15"/>
        <v>920545.98746095481</v>
      </c>
      <c r="M165" s="92">
        <f t="shared" si="17"/>
        <v>365</v>
      </c>
      <c r="N165" s="94">
        <f t="shared" si="18"/>
        <v>2522.0438012628897</v>
      </c>
    </row>
    <row r="166" spans="1:14" ht="20.100000000000001" customHeight="1" x14ac:dyDescent="0.25">
      <c r="A166" s="149">
        <v>156</v>
      </c>
      <c r="B166" s="150">
        <v>250980</v>
      </c>
      <c r="C166" s="151" t="s">
        <v>243</v>
      </c>
      <c r="D166" s="91">
        <v>1</v>
      </c>
      <c r="E166" s="90">
        <v>1</v>
      </c>
      <c r="F166" s="90">
        <v>0</v>
      </c>
      <c r="G166" s="152" t="s">
        <v>94</v>
      </c>
      <c r="H166" s="162">
        <v>623770.93999999994</v>
      </c>
      <c r="I166" s="153">
        <f t="shared" si="16"/>
        <v>2.8812478623050589E-3</v>
      </c>
      <c r="J166" s="93">
        <f t="shared" si="13"/>
        <v>1380818.9811914321</v>
      </c>
      <c r="K166" s="94">
        <f t="shared" si="14"/>
        <v>460272.99373047741</v>
      </c>
      <c r="L166" s="94">
        <f t="shared" si="15"/>
        <v>920545.98746095481</v>
      </c>
      <c r="M166" s="92">
        <f t="shared" si="17"/>
        <v>365</v>
      </c>
      <c r="N166" s="94">
        <f t="shared" si="18"/>
        <v>2522.0438012628897</v>
      </c>
    </row>
    <row r="167" spans="1:14" ht="20.100000000000001" customHeight="1" x14ac:dyDescent="0.25">
      <c r="A167" s="149">
        <v>157</v>
      </c>
      <c r="B167" s="150">
        <v>250990</v>
      </c>
      <c r="C167" s="151" t="s">
        <v>244</v>
      </c>
      <c r="D167" s="91">
        <v>1</v>
      </c>
      <c r="E167" s="90">
        <v>1</v>
      </c>
      <c r="F167" s="90">
        <v>0</v>
      </c>
      <c r="G167" s="152" t="s">
        <v>86</v>
      </c>
      <c r="H167" s="162">
        <v>500171.50527000002</v>
      </c>
      <c r="I167" s="153">
        <f t="shared" si="16"/>
        <v>2.3103321875576495E-3</v>
      </c>
      <c r="J167" s="93">
        <f t="shared" si="13"/>
        <v>1107211.4201535368</v>
      </c>
      <c r="K167" s="94">
        <f t="shared" si="14"/>
        <v>369070.4733845123</v>
      </c>
      <c r="L167" s="94">
        <f t="shared" si="15"/>
        <v>738140.94676902459</v>
      </c>
      <c r="M167" s="92">
        <f t="shared" si="17"/>
        <v>365</v>
      </c>
      <c r="N167" s="94">
        <f t="shared" si="18"/>
        <v>2022.3039637507522</v>
      </c>
    </row>
    <row r="168" spans="1:14" ht="20.100000000000001" customHeight="1" x14ac:dyDescent="0.25">
      <c r="A168" s="149">
        <v>158</v>
      </c>
      <c r="B168" s="150">
        <v>251000</v>
      </c>
      <c r="C168" s="151" t="s">
        <v>245</v>
      </c>
      <c r="D168" s="91">
        <v>1</v>
      </c>
      <c r="E168" s="90">
        <v>1</v>
      </c>
      <c r="F168" s="90">
        <v>0</v>
      </c>
      <c r="G168" s="152" t="s">
        <v>94</v>
      </c>
      <c r="H168" s="162">
        <v>623770.93999999994</v>
      </c>
      <c r="I168" s="153">
        <f t="shared" si="16"/>
        <v>2.8812478623050589E-3</v>
      </c>
      <c r="J168" s="93">
        <f t="shared" si="13"/>
        <v>1380818.9811914321</v>
      </c>
      <c r="K168" s="94">
        <f t="shared" si="14"/>
        <v>460272.99373047741</v>
      </c>
      <c r="L168" s="94">
        <f t="shared" si="15"/>
        <v>920545.98746095481</v>
      </c>
      <c r="M168" s="92">
        <f t="shared" si="17"/>
        <v>365</v>
      </c>
      <c r="N168" s="94">
        <f t="shared" si="18"/>
        <v>2522.0438012628897</v>
      </c>
    </row>
    <row r="169" spans="1:14" ht="20.100000000000001" customHeight="1" x14ac:dyDescent="0.25">
      <c r="A169" s="149">
        <v>159</v>
      </c>
      <c r="B169" s="150">
        <v>251030</v>
      </c>
      <c r="C169" s="151" t="s">
        <v>246</v>
      </c>
      <c r="D169" s="91">
        <v>1</v>
      </c>
      <c r="E169" s="90">
        <v>1</v>
      </c>
      <c r="F169" s="90">
        <v>0</v>
      </c>
      <c r="G169" s="152" t="s">
        <v>86</v>
      </c>
      <c r="H169" s="162">
        <v>500171.50527000002</v>
      </c>
      <c r="I169" s="153">
        <f t="shared" si="16"/>
        <v>2.3103321875576495E-3</v>
      </c>
      <c r="J169" s="93">
        <f t="shared" si="13"/>
        <v>1107211.4201535368</v>
      </c>
      <c r="K169" s="94">
        <f t="shared" si="14"/>
        <v>369070.4733845123</v>
      </c>
      <c r="L169" s="94">
        <f t="shared" si="15"/>
        <v>738140.94676902459</v>
      </c>
      <c r="M169" s="92">
        <f t="shared" si="17"/>
        <v>365</v>
      </c>
      <c r="N169" s="94">
        <f t="shared" si="18"/>
        <v>2022.3039637507522</v>
      </c>
    </row>
    <row r="170" spans="1:14" ht="20.100000000000001" customHeight="1" x14ac:dyDescent="0.25">
      <c r="A170" s="149">
        <v>160</v>
      </c>
      <c r="B170" s="150">
        <v>251110</v>
      </c>
      <c r="C170" s="151" t="s">
        <v>247</v>
      </c>
      <c r="D170" s="91">
        <v>1</v>
      </c>
      <c r="E170" s="90">
        <v>1</v>
      </c>
      <c r="F170" s="90">
        <v>0</v>
      </c>
      <c r="G170" s="152" t="s">
        <v>86</v>
      </c>
      <c r="H170" s="162">
        <v>500171.50527000002</v>
      </c>
      <c r="I170" s="153">
        <f t="shared" si="16"/>
        <v>2.3103321875576495E-3</v>
      </c>
      <c r="J170" s="93">
        <f t="shared" si="13"/>
        <v>1107211.4201535368</v>
      </c>
      <c r="K170" s="94">
        <f t="shared" si="14"/>
        <v>369070.4733845123</v>
      </c>
      <c r="L170" s="94">
        <f t="shared" si="15"/>
        <v>738140.94676902459</v>
      </c>
      <c r="M170" s="92">
        <f t="shared" si="17"/>
        <v>365</v>
      </c>
      <c r="N170" s="94">
        <f t="shared" si="18"/>
        <v>2022.3039637507522</v>
      </c>
    </row>
    <row r="171" spans="1:14" ht="20.100000000000001" customHeight="1" x14ac:dyDescent="0.25">
      <c r="A171" s="149">
        <v>161</v>
      </c>
      <c r="B171" s="150">
        <v>251150</v>
      </c>
      <c r="C171" s="151" t="s">
        <v>248</v>
      </c>
      <c r="D171" s="91">
        <v>1</v>
      </c>
      <c r="E171" s="90">
        <v>1</v>
      </c>
      <c r="F171" s="90">
        <v>0</v>
      </c>
      <c r="G171" s="152" t="s">
        <v>86</v>
      </c>
      <c r="H171" s="162">
        <v>608913.45178</v>
      </c>
      <c r="I171" s="153">
        <f t="shared" si="16"/>
        <v>2.8126199358853104E-3</v>
      </c>
      <c r="J171" s="93">
        <f t="shared" si="13"/>
        <v>1347929.5013657063</v>
      </c>
      <c r="K171" s="94">
        <f t="shared" si="14"/>
        <v>449309.83378856879</v>
      </c>
      <c r="L171" s="94">
        <f t="shared" si="15"/>
        <v>898619.66757713759</v>
      </c>
      <c r="M171" s="92">
        <f t="shared" si="17"/>
        <v>365</v>
      </c>
      <c r="N171" s="94">
        <f t="shared" si="18"/>
        <v>2461.971691992158</v>
      </c>
    </row>
    <row r="172" spans="1:14" ht="20.100000000000001" customHeight="1" x14ac:dyDescent="0.25">
      <c r="A172" s="149">
        <v>162</v>
      </c>
      <c r="B172" s="150">
        <v>251170</v>
      </c>
      <c r="C172" s="151" t="s">
        <v>249</v>
      </c>
      <c r="D172" s="91">
        <v>1</v>
      </c>
      <c r="E172" s="90">
        <v>1</v>
      </c>
      <c r="F172" s="90">
        <v>0</v>
      </c>
      <c r="G172" s="152" t="s">
        <v>94</v>
      </c>
      <c r="H172" s="162">
        <v>623770.93999999994</v>
      </c>
      <c r="I172" s="153">
        <f t="shared" si="16"/>
        <v>2.8812478623050589E-3</v>
      </c>
      <c r="J172" s="93">
        <f t="shared" si="13"/>
        <v>1380818.9811914321</v>
      </c>
      <c r="K172" s="94">
        <f t="shared" si="14"/>
        <v>460272.99373047741</v>
      </c>
      <c r="L172" s="94">
        <f t="shared" si="15"/>
        <v>920545.98746095481</v>
      </c>
      <c r="M172" s="92">
        <f t="shared" si="17"/>
        <v>365</v>
      </c>
      <c r="N172" s="94">
        <f t="shared" si="18"/>
        <v>2522.0438012628897</v>
      </c>
    </row>
    <row r="173" spans="1:14" ht="20.100000000000001" customHeight="1" x14ac:dyDescent="0.25">
      <c r="A173" s="149">
        <v>163</v>
      </c>
      <c r="B173" s="150">
        <v>251260</v>
      </c>
      <c r="C173" s="151" t="s">
        <v>250</v>
      </c>
      <c r="D173" s="91">
        <v>1</v>
      </c>
      <c r="E173" s="90">
        <v>1</v>
      </c>
      <c r="F173" s="90">
        <v>0</v>
      </c>
      <c r="G173" s="152" t="s">
        <v>94</v>
      </c>
      <c r="H173" s="162">
        <v>623770.93999999994</v>
      </c>
      <c r="I173" s="153">
        <f t="shared" si="16"/>
        <v>2.8812478623050589E-3</v>
      </c>
      <c r="J173" s="93">
        <f t="shared" si="13"/>
        <v>1380818.9811914321</v>
      </c>
      <c r="K173" s="94">
        <f t="shared" si="14"/>
        <v>460272.99373047741</v>
      </c>
      <c r="L173" s="94">
        <f t="shared" si="15"/>
        <v>920545.98746095481</v>
      </c>
      <c r="M173" s="92">
        <f t="shared" si="17"/>
        <v>365</v>
      </c>
      <c r="N173" s="94">
        <f t="shared" si="18"/>
        <v>2522.0438012628897</v>
      </c>
    </row>
    <row r="174" spans="1:14" ht="20.100000000000001" customHeight="1" x14ac:dyDescent="0.25">
      <c r="A174" s="149">
        <v>164</v>
      </c>
      <c r="B174" s="150">
        <v>251274</v>
      </c>
      <c r="C174" s="151" t="s">
        <v>251</v>
      </c>
      <c r="D174" s="91">
        <v>1</v>
      </c>
      <c r="E174" s="90">
        <v>1</v>
      </c>
      <c r="F174" s="90">
        <v>0</v>
      </c>
      <c r="G174" s="152" t="s">
        <v>94</v>
      </c>
      <c r="H174" s="162">
        <v>623770.93999999994</v>
      </c>
      <c r="I174" s="153">
        <f t="shared" si="16"/>
        <v>2.8812478623050589E-3</v>
      </c>
      <c r="J174" s="93">
        <f t="shared" si="13"/>
        <v>1380818.9811914321</v>
      </c>
      <c r="K174" s="94">
        <f t="shared" si="14"/>
        <v>460272.99373047741</v>
      </c>
      <c r="L174" s="94">
        <f t="shared" si="15"/>
        <v>920545.98746095481</v>
      </c>
      <c r="M174" s="92">
        <f t="shared" si="17"/>
        <v>365</v>
      </c>
      <c r="N174" s="94">
        <f t="shared" si="18"/>
        <v>2522.0438012628897</v>
      </c>
    </row>
    <row r="175" spans="1:14" ht="20.100000000000001" customHeight="1" x14ac:dyDescent="0.25">
      <c r="A175" s="149">
        <v>165</v>
      </c>
      <c r="B175" s="150">
        <v>251276</v>
      </c>
      <c r="C175" s="151" t="s">
        <v>252</v>
      </c>
      <c r="D175" s="91">
        <v>1</v>
      </c>
      <c r="E175" s="90">
        <v>1</v>
      </c>
      <c r="F175" s="90">
        <v>0</v>
      </c>
      <c r="G175" s="152" t="s">
        <v>94</v>
      </c>
      <c r="H175" s="162">
        <v>623770.93999999994</v>
      </c>
      <c r="I175" s="153">
        <f t="shared" si="16"/>
        <v>2.8812478623050589E-3</v>
      </c>
      <c r="J175" s="93">
        <f t="shared" si="13"/>
        <v>1380818.9811914321</v>
      </c>
      <c r="K175" s="94">
        <f t="shared" si="14"/>
        <v>460272.99373047741</v>
      </c>
      <c r="L175" s="94">
        <f t="shared" si="15"/>
        <v>920545.98746095481</v>
      </c>
      <c r="M175" s="92">
        <f t="shared" si="17"/>
        <v>365</v>
      </c>
      <c r="N175" s="94">
        <f t="shared" si="18"/>
        <v>2522.0438012628897</v>
      </c>
    </row>
    <row r="176" spans="1:14" ht="20.100000000000001" customHeight="1" x14ac:dyDescent="0.25">
      <c r="A176" s="149">
        <v>166</v>
      </c>
      <c r="B176" s="150">
        <v>251278</v>
      </c>
      <c r="C176" s="151" t="s">
        <v>253</v>
      </c>
      <c r="D176" s="91">
        <v>1</v>
      </c>
      <c r="E176" s="90">
        <v>1</v>
      </c>
      <c r="F176" s="90">
        <v>0</v>
      </c>
      <c r="G176" s="152" t="s">
        <v>86</v>
      </c>
      <c r="H176" s="162">
        <v>500171.50527000002</v>
      </c>
      <c r="I176" s="153">
        <f t="shared" si="16"/>
        <v>2.3103321875576495E-3</v>
      </c>
      <c r="J176" s="93">
        <f t="shared" si="13"/>
        <v>1107211.4201535368</v>
      </c>
      <c r="K176" s="94">
        <f t="shared" si="14"/>
        <v>369070.4733845123</v>
      </c>
      <c r="L176" s="94">
        <f t="shared" si="15"/>
        <v>738140.94676902459</v>
      </c>
      <c r="M176" s="92">
        <f t="shared" si="17"/>
        <v>365</v>
      </c>
      <c r="N176" s="94">
        <f t="shared" si="18"/>
        <v>2022.3039637507522</v>
      </c>
    </row>
    <row r="177" spans="1:14" ht="20.100000000000001" customHeight="1" x14ac:dyDescent="0.25">
      <c r="A177" s="149">
        <v>167</v>
      </c>
      <c r="B177" s="150">
        <v>251310</v>
      </c>
      <c r="C177" s="151" t="s">
        <v>254</v>
      </c>
      <c r="D177" s="91">
        <v>1</v>
      </c>
      <c r="E177" s="90">
        <v>1</v>
      </c>
      <c r="F177" s="90">
        <v>0</v>
      </c>
      <c r="G177" s="152" t="s">
        <v>94</v>
      </c>
      <c r="H177" s="162">
        <v>623770.93999999994</v>
      </c>
      <c r="I177" s="153">
        <f t="shared" si="16"/>
        <v>2.8812478623050589E-3</v>
      </c>
      <c r="J177" s="93">
        <f t="shared" si="13"/>
        <v>1380818.9811914321</v>
      </c>
      <c r="K177" s="94">
        <f t="shared" si="14"/>
        <v>460272.99373047741</v>
      </c>
      <c r="L177" s="94">
        <f t="shared" si="15"/>
        <v>920545.98746095481</v>
      </c>
      <c r="M177" s="92">
        <f t="shared" si="17"/>
        <v>365</v>
      </c>
      <c r="N177" s="94">
        <f t="shared" si="18"/>
        <v>2522.0438012628897</v>
      </c>
    </row>
    <row r="178" spans="1:14" ht="20.100000000000001" customHeight="1" x14ac:dyDescent="0.25">
      <c r="A178" s="149">
        <v>168</v>
      </c>
      <c r="B178" s="150">
        <v>251320</v>
      </c>
      <c r="C178" s="151" t="s">
        <v>255</v>
      </c>
      <c r="D178" s="91">
        <v>1</v>
      </c>
      <c r="E178" s="90">
        <v>1</v>
      </c>
      <c r="F178" s="90">
        <v>0</v>
      </c>
      <c r="G178" s="152" t="s">
        <v>86</v>
      </c>
      <c r="H178" s="162">
        <v>608913.45178</v>
      </c>
      <c r="I178" s="153">
        <f t="shared" si="16"/>
        <v>2.8126199358853104E-3</v>
      </c>
      <c r="J178" s="93">
        <f t="shared" si="13"/>
        <v>1347929.5013657063</v>
      </c>
      <c r="K178" s="94">
        <f t="shared" si="14"/>
        <v>449309.83378856879</v>
      </c>
      <c r="L178" s="94">
        <f t="shared" si="15"/>
        <v>898619.66757713759</v>
      </c>
      <c r="M178" s="92">
        <f t="shared" si="17"/>
        <v>365</v>
      </c>
      <c r="N178" s="94">
        <f t="shared" si="18"/>
        <v>2461.971691992158</v>
      </c>
    </row>
    <row r="179" spans="1:14" ht="20.100000000000001" customHeight="1" x14ac:dyDescent="0.25">
      <c r="A179" s="149">
        <v>169</v>
      </c>
      <c r="B179" s="150">
        <v>251335</v>
      </c>
      <c r="C179" s="151" t="s">
        <v>256</v>
      </c>
      <c r="D179" s="91">
        <v>1</v>
      </c>
      <c r="E179" s="90">
        <v>1</v>
      </c>
      <c r="F179" s="90">
        <v>0</v>
      </c>
      <c r="G179" s="152" t="s">
        <v>94</v>
      </c>
      <c r="H179" s="162">
        <v>623770.93999999994</v>
      </c>
      <c r="I179" s="153">
        <f t="shared" si="16"/>
        <v>2.8812478623050589E-3</v>
      </c>
      <c r="J179" s="93">
        <f t="shared" si="13"/>
        <v>1380818.9811914321</v>
      </c>
      <c r="K179" s="94">
        <f t="shared" si="14"/>
        <v>460272.99373047741</v>
      </c>
      <c r="L179" s="94">
        <f t="shared" si="15"/>
        <v>920545.98746095481</v>
      </c>
      <c r="M179" s="92">
        <f t="shared" si="17"/>
        <v>365</v>
      </c>
      <c r="N179" s="94">
        <f t="shared" si="18"/>
        <v>2522.0438012628897</v>
      </c>
    </row>
    <row r="180" spans="1:14" ht="20.100000000000001" customHeight="1" x14ac:dyDescent="0.25">
      <c r="A180" s="149">
        <v>170</v>
      </c>
      <c r="B180" s="150">
        <v>251380</v>
      </c>
      <c r="C180" s="151" t="s">
        <v>257</v>
      </c>
      <c r="D180" s="91">
        <v>1</v>
      </c>
      <c r="E180" s="90">
        <v>1</v>
      </c>
      <c r="F180" s="90">
        <v>0</v>
      </c>
      <c r="G180" s="152" t="s">
        <v>94</v>
      </c>
      <c r="H180" s="162">
        <v>623770.93999999994</v>
      </c>
      <c r="I180" s="153">
        <f t="shared" si="16"/>
        <v>2.8812478623050589E-3</v>
      </c>
      <c r="J180" s="93">
        <f t="shared" si="13"/>
        <v>1380818.9811914321</v>
      </c>
      <c r="K180" s="94">
        <f t="shared" si="14"/>
        <v>460272.99373047741</v>
      </c>
      <c r="L180" s="94">
        <f t="shared" si="15"/>
        <v>920545.98746095481</v>
      </c>
      <c r="M180" s="92">
        <f t="shared" si="17"/>
        <v>365</v>
      </c>
      <c r="N180" s="94">
        <f t="shared" si="18"/>
        <v>2522.0438012628897</v>
      </c>
    </row>
    <row r="181" spans="1:14" ht="20.100000000000001" customHeight="1" x14ac:dyDescent="0.25">
      <c r="A181" s="149">
        <v>171</v>
      </c>
      <c r="B181" s="150">
        <v>251385</v>
      </c>
      <c r="C181" s="151" t="s">
        <v>258</v>
      </c>
      <c r="D181" s="91">
        <v>1</v>
      </c>
      <c r="E181" s="90">
        <v>1</v>
      </c>
      <c r="F181" s="90">
        <v>0</v>
      </c>
      <c r="G181" s="152" t="s">
        <v>94</v>
      </c>
      <c r="H181" s="162">
        <v>623770.93999999994</v>
      </c>
      <c r="I181" s="153">
        <f t="shared" si="16"/>
        <v>2.8812478623050589E-3</v>
      </c>
      <c r="J181" s="93">
        <f t="shared" si="13"/>
        <v>1380818.9811914321</v>
      </c>
      <c r="K181" s="94">
        <f t="shared" si="14"/>
        <v>460272.99373047741</v>
      </c>
      <c r="L181" s="94">
        <f t="shared" si="15"/>
        <v>920545.98746095481</v>
      </c>
      <c r="M181" s="92">
        <f t="shared" si="17"/>
        <v>365</v>
      </c>
      <c r="N181" s="94">
        <f t="shared" si="18"/>
        <v>2522.0438012628897</v>
      </c>
    </row>
    <row r="182" spans="1:14" ht="20.100000000000001" customHeight="1" x14ac:dyDescent="0.25">
      <c r="A182" s="149">
        <v>172</v>
      </c>
      <c r="B182" s="150">
        <v>251394</v>
      </c>
      <c r="C182" s="151" t="s">
        <v>259</v>
      </c>
      <c r="D182" s="91">
        <v>1</v>
      </c>
      <c r="E182" s="90">
        <v>1</v>
      </c>
      <c r="F182" s="90">
        <v>0</v>
      </c>
      <c r="G182" s="152" t="s">
        <v>86</v>
      </c>
      <c r="H182" s="162">
        <v>500171.50527000002</v>
      </c>
      <c r="I182" s="153">
        <f t="shared" si="16"/>
        <v>2.3103321875576495E-3</v>
      </c>
      <c r="J182" s="93">
        <f t="shared" si="13"/>
        <v>1107211.4201535368</v>
      </c>
      <c r="K182" s="94">
        <f t="shared" si="14"/>
        <v>369070.4733845123</v>
      </c>
      <c r="L182" s="94">
        <f t="shared" si="15"/>
        <v>738140.94676902459</v>
      </c>
      <c r="M182" s="92">
        <f t="shared" si="17"/>
        <v>365</v>
      </c>
      <c r="N182" s="94">
        <f t="shared" si="18"/>
        <v>2022.3039637507522</v>
      </c>
    </row>
    <row r="183" spans="1:14" ht="20.100000000000001" customHeight="1" x14ac:dyDescent="0.25">
      <c r="A183" s="149">
        <v>173</v>
      </c>
      <c r="B183" s="150">
        <v>251396</v>
      </c>
      <c r="C183" s="151" t="s">
        <v>260</v>
      </c>
      <c r="D183" s="91">
        <v>1</v>
      </c>
      <c r="E183" s="90">
        <v>1</v>
      </c>
      <c r="F183" s="90">
        <v>0</v>
      </c>
      <c r="G183" s="152" t="s">
        <v>94</v>
      </c>
      <c r="H183" s="162">
        <v>623770.93999999994</v>
      </c>
      <c r="I183" s="153">
        <f t="shared" si="16"/>
        <v>2.8812478623050589E-3</v>
      </c>
      <c r="J183" s="93">
        <f t="shared" si="13"/>
        <v>1380818.9811914321</v>
      </c>
      <c r="K183" s="94">
        <f t="shared" si="14"/>
        <v>460272.99373047741</v>
      </c>
      <c r="L183" s="94">
        <f t="shared" si="15"/>
        <v>920545.98746095481</v>
      </c>
      <c r="M183" s="92">
        <f t="shared" si="17"/>
        <v>365</v>
      </c>
      <c r="N183" s="94">
        <f t="shared" si="18"/>
        <v>2522.0438012628897</v>
      </c>
    </row>
    <row r="184" spans="1:14" ht="20.100000000000001" customHeight="1" x14ac:dyDescent="0.25">
      <c r="A184" s="149">
        <v>174</v>
      </c>
      <c r="B184" s="150">
        <v>251398</v>
      </c>
      <c r="C184" s="151" t="s">
        <v>261</v>
      </c>
      <c r="D184" s="91">
        <v>1</v>
      </c>
      <c r="E184" s="90">
        <v>1</v>
      </c>
      <c r="F184" s="90">
        <v>0</v>
      </c>
      <c r="G184" s="152" t="s">
        <v>86</v>
      </c>
      <c r="H184" s="162">
        <v>608913.45178</v>
      </c>
      <c r="I184" s="153">
        <f t="shared" si="16"/>
        <v>2.8126199358853104E-3</v>
      </c>
      <c r="J184" s="93">
        <f t="shared" si="13"/>
        <v>1347929.5013657063</v>
      </c>
      <c r="K184" s="94">
        <f t="shared" si="14"/>
        <v>449309.83378856879</v>
      </c>
      <c r="L184" s="94">
        <f t="shared" si="15"/>
        <v>898619.66757713759</v>
      </c>
      <c r="M184" s="92">
        <f t="shared" si="17"/>
        <v>365</v>
      </c>
      <c r="N184" s="94">
        <f t="shared" si="18"/>
        <v>2461.971691992158</v>
      </c>
    </row>
    <row r="185" spans="1:14" ht="20.100000000000001" customHeight="1" x14ac:dyDescent="0.25">
      <c r="A185" s="149">
        <v>175</v>
      </c>
      <c r="B185" s="150">
        <v>251400</v>
      </c>
      <c r="C185" s="151" t="s">
        <v>262</v>
      </c>
      <c r="D185" s="91">
        <v>1</v>
      </c>
      <c r="E185" s="90">
        <v>1</v>
      </c>
      <c r="F185" s="90">
        <v>0</v>
      </c>
      <c r="G185" s="152" t="s">
        <v>86</v>
      </c>
      <c r="H185" s="162">
        <v>608913.45178</v>
      </c>
      <c r="I185" s="153">
        <f t="shared" si="16"/>
        <v>2.8126199358853104E-3</v>
      </c>
      <c r="J185" s="93">
        <f t="shared" si="13"/>
        <v>1347929.5013657063</v>
      </c>
      <c r="K185" s="94">
        <f t="shared" si="14"/>
        <v>449309.83378856879</v>
      </c>
      <c r="L185" s="94">
        <f t="shared" si="15"/>
        <v>898619.66757713759</v>
      </c>
      <c r="M185" s="92">
        <f t="shared" si="17"/>
        <v>365</v>
      </c>
      <c r="N185" s="94">
        <f t="shared" si="18"/>
        <v>2461.971691992158</v>
      </c>
    </row>
    <row r="186" spans="1:14" ht="20.100000000000001" customHeight="1" x14ac:dyDescent="0.25">
      <c r="A186" s="149">
        <v>176</v>
      </c>
      <c r="B186" s="150">
        <v>251420</v>
      </c>
      <c r="C186" s="151" t="s">
        <v>263</v>
      </c>
      <c r="D186" s="91">
        <v>1</v>
      </c>
      <c r="E186" s="90">
        <v>1</v>
      </c>
      <c r="F186" s="90">
        <v>0</v>
      </c>
      <c r="G186" s="152" t="s">
        <v>94</v>
      </c>
      <c r="H186" s="162">
        <v>623770.93999999994</v>
      </c>
      <c r="I186" s="153">
        <f t="shared" si="16"/>
        <v>2.8812478623050589E-3</v>
      </c>
      <c r="J186" s="93">
        <f t="shared" si="13"/>
        <v>1380818.9811914321</v>
      </c>
      <c r="K186" s="94">
        <f t="shared" si="14"/>
        <v>460272.99373047741</v>
      </c>
      <c r="L186" s="94">
        <f t="shared" si="15"/>
        <v>920545.98746095481</v>
      </c>
      <c r="M186" s="92">
        <f t="shared" si="17"/>
        <v>365</v>
      </c>
      <c r="N186" s="94">
        <f t="shared" si="18"/>
        <v>2522.0438012628897</v>
      </c>
    </row>
    <row r="187" spans="1:14" ht="20.100000000000001" customHeight="1" x14ac:dyDescent="0.25">
      <c r="A187" s="149">
        <v>177</v>
      </c>
      <c r="B187" s="150">
        <v>251430</v>
      </c>
      <c r="C187" s="151" t="s">
        <v>264</v>
      </c>
      <c r="D187" s="91">
        <v>1</v>
      </c>
      <c r="E187" s="90">
        <v>1</v>
      </c>
      <c r="F187" s="90">
        <v>0</v>
      </c>
      <c r="G187" s="152" t="s">
        <v>94</v>
      </c>
      <c r="H187" s="162">
        <v>623770.93999999994</v>
      </c>
      <c r="I187" s="153">
        <f t="shared" si="16"/>
        <v>2.8812478623050589E-3</v>
      </c>
      <c r="J187" s="93">
        <f t="shared" si="13"/>
        <v>1380818.9811914321</v>
      </c>
      <c r="K187" s="94">
        <f t="shared" si="14"/>
        <v>460272.99373047741</v>
      </c>
      <c r="L187" s="94">
        <f t="shared" si="15"/>
        <v>920545.98746095481</v>
      </c>
      <c r="M187" s="92">
        <f t="shared" si="17"/>
        <v>365</v>
      </c>
      <c r="N187" s="94">
        <f t="shared" si="18"/>
        <v>2522.0438012628897</v>
      </c>
    </row>
    <row r="188" spans="1:14" ht="20.100000000000001" customHeight="1" x14ac:dyDescent="0.25">
      <c r="A188" s="149">
        <v>178</v>
      </c>
      <c r="B188" s="150">
        <v>251440</v>
      </c>
      <c r="C188" s="151" t="s">
        <v>265</v>
      </c>
      <c r="D188" s="91">
        <v>1</v>
      </c>
      <c r="E188" s="90">
        <v>1</v>
      </c>
      <c r="F188" s="90">
        <v>0</v>
      </c>
      <c r="G188" s="152" t="s">
        <v>94</v>
      </c>
      <c r="H188" s="162">
        <v>623770.93999999994</v>
      </c>
      <c r="I188" s="153">
        <f t="shared" si="16"/>
        <v>2.8812478623050589E-3</v>
      </c>
      <c r="J188" s="93">
        <f t="shared" si="13"/>
        <v>1380818.9811914321</v>
      </c>
      <c r="K188" s="94">
        <f t="shared" si="14"/>
        <v>460272.99373047741</v>
      </c>
      <c r="L188" s="94">
        <f t="shared" si="15"/>
        <v>920545.98746095481</v>
      </c>
      <c r="M188" s="92">
        <f t="shared" si="17"/>
        <v>365</v>
      </c>
      <c r="N188" s="94">
        <f t="shared" si="18"/>
        <v>2522.0438012628897</v>
      </c>
    </row>
    <row r="189" spans="1:14" ht="20.100000000000001" customHeight="1" x14ac:dyDescent="0.25">
      <c r="A189" s="149">
        <v>179</v>
      </c>
      <c r="B189" s="150">
        <v>251445</v>
      </c>
      <c r="C189" s="151" t="s">
        <v>266</v>
      </c>
      <c r="D189" s="91">
        <v>1</v>
      </c>
      <c r="E189" s="90">
        <v>1</v>
      </c>
      <c r="F189" s="90">
        <v>0</v>
      </c>
      <c r="G189" s="152" t="s">
        <v>94</v>
      </c>
      <c r="H189" s="162">
        <v>623770.93999999994</v>
      </c>
      <c r="I189" s="153">
        <f t="shared" si="16"/>
        <v>2.8812478623050589E-3</v>
      </c>
      <c r="J189" s="93">
        <f t="shared" si="13"/>
        <v>1380818.9811914321</v>
      </c>
      <c r="K189" s="94">
        <f t="shared" si="14"/>
        <v>460272.99373047741</v>
      </c>
      <c r="L189" s="94">
        <f t="shared" si="15"/>
        <v>920545.98746095481</v>
      </c>
      <c r="M189" s="92">
        <f t="shared" si="17"/>
        <v>365</v>
      </c>
      <c r="N189" s="94">
        <f t="shared" si="18"/>
        <v>2522.0438012628897</v>
      </c>
    </row>
    <row r="190" spans="1:14" ht="20.100000000000001" customHeight="1" x14ac:dyDescent="0.25">
      <c r="A190" s="149">
        <v>180</v>
      </c>
      <c r="B190" s="150">
        <v>251460</v>
      </c>
      <c r="C190" s="151" t="s">
        <v>267</v>
      </c>
      <c r="D190" s="91">
        <v>1</v>
      </c>
      <c r="E190" s="90">
        <v>1</v>
      </c>
      <c r="F190" s="90">
        <v>0</v>
      </c>
      <c r="G190" s="152" t="s">
        <v>94</v>
      </c>
      <c r="H190" s="162">
        <v>623770.93999999994</v>
      </c>
      <c r="I190" s="153">
        <f t="shared" si="16"/>
        <v>2.8812478623050589E-3</v>
      </c>
      <c r="J190" s="93">
        <f t="shared" si="13"/>
        <v>1380818.9811914321</v>
      </c>
      <c r="K190" s="94">
        <f t="shared" si="14"/>
        <v>460272.99373047741</v>
      </c>
      <c r="L190" s="94">
        <f t="shared" si="15"/>
        <v>920545.98746095481</v>
      </c>
      <c r="M190" s="92">
        <f t="shared" si="17"/>
        <v>365</v>
      </c>
      <c r="N190" s="94">
        <f t="shared" si="18"/>
        <v>2522.0438012628897</v>
      </c>
    </row>
    <row r="191" spans="1:14" ht="20.100000000000001" customHeight="1" x14ac:dyDescent="0.25">
      <c r="A191" s="149">
        <v>181</v>
      </c>
      <c r="B191" s="150">
        <v>251490</v>
      </c>
      <c r="C191" s="151" t="s">
        <v>268</v>
      </c>
      <c r="D191" s="91">
        <v>1</v>
      </c>
      <c r="E191" s="90">
        <v>1</v>
      </c>
      <c r="F191" s="90">
        <v>0</v>
      </c>
      <c r="G191" s="152" t="s">
        <v>86</v>
      </c>
      <c r="H191" s="162">
        <v>608913.45178</v>
      </c>
      <c r="I191" s="153">
        <f t="shared" si="16"/>
        <v>2.8126199358853104E-3</v>
      </c>
      <c r="J191" s="93">
        <f t="shared" si="13"/>
        <v>1347929.5013657063</v>
      </c>
      <c r="K191" s="94">
        <f t="shared" si="14"/>
        <v>449309.83378856879</v>
      </c>
      <c r="L191" s="94">
        <f t="shared" si="15"/>
        <v>898619.66757713759</v>
      </c>
      <c r="M191" s="92">
        <f t="shared" si="17"/>
        <v>365</v>
      </c>
      <c r="N191" s="94">
        <f t="shared" si="18"/>
        <v>2461.971691992158</v>
      </c>
    </row>
    <row r="192" spans="1:14" ht="20.100000000000001" customHeight="1" x14ac:dyDescent="0.25">
      <c r="A192" s="149">
        <v>182</v>
      </c>
      <c r="B192" s="150">
        <v>251500</v>
      </c>
      <c r="C192" s="151" t="s">
        <v>269</v>
      </c>
      <c r="D192" s="91">
        <v>1</v>
      </c>
      <c r="E192" s="90">
        <v>1</v>
      </c>
      <c r="F192" s="90">
        <v>0</v>
      </c>
      <c r="G192" s="152" t="s">
        <v>94</v>
      </c>
      <c r="H192" s="162">
        <v>623770.93999999994</v>
      </c>
      <c r="I192" s="153">
        <f t="shared" si="16"/>
        <v>2.8812478623050589E-3</v>
      </c>
      <c r="J192" s="93">
        <f t="shared" si="13"/>
        <v>1380818.9811914321</v>
      </c>
      <c r="K192" s="94">
        <f t="shared" si="14"/>
        <v>460272.99373047741</v>
      </c>
      <c r="L192" s="94">
        <f t="shared" si="15"/>
        <v>920545.98746095481</v>
      </c>
      <c r="M192" s="92">
        <f t="shared" si="17"/>
        <v>365</v>
      </c>
      <c r="N192" s="94">
        <f t="shared" si="18"/>
        <v>2522.0438012628897</v>
      </c>
    </row>
    <row r="193" spans="1:14" ht="20.100000000000001" customHeight="1" x14ac:dyDescent="0.25">
      <c r="A193" s="149">
        <v>183</v>
      </c>
      <c r="B193" s="150">
        <v>251540</v>
      </c>
      <c r="C193" s="151" t="s">
        <v>270</v>
      </c>
      <c r="D193" s="91">
        <v>1</v>
      </c>
      <c r="E193" s="90">
        <v>1</v>
      </c>
      <c r="F193" s="90">
        <v>0</v>
      </c>
      <c r="G193" s="152" t="s">
        <v>86</v>
      </c>
      <c r="H193" s="162">
        <v>500171.50527000002</v>
      </c>
      <c r="I193" s="153">
        <f t="shared" si="16"/>
        <v>2.3103321875576495E-3</v>
      </c>
      <c r="J193" s="93">
        <f t="shared" si="13"/>
        <v>1107211.4201535368</v>
      </c>
      <c r="K193" s="94">
        <f t="shared" si="14"/>
        <v>369070.4733845123</v>
      </c>
      <c r="L193" s="94">
        <f t="shared" si="15"/>
        <v>738140.94676902459</v>
      </c>
      <c r="M193" s="92">
        <f t="shared" si="17"/>
        <v>365</v>
      </c>
      <c r="N193" s="94">
        <f t="shared" si="18"/>
        <v>2022.3039637507522</v>
      </c>
    </row>
    <row r="194" spans="1:14" ht="20.100000000000001" customHeight="1" x14ac:dyDescent="0.25">
      <c r="A194" s="149">
        <v>184</v>
      </c>
      <c r="B194" s="150">
        <v>251560</v>
      </c>
      <c r="C194" s="151" t="s">
        <v>271</v>
      </c>
      <c r="D194" s="91">
        <v>1</v>
      </c>
      <c r="E194" s="90">
        <v>1</v>
      </c>
      <c r="F194" s="90">
        <v>0</v>
      </c>
      <c r="G194" s="152" t="s">
        <v>94</v>
      </c>
      <c r="H194" s="162">
        <v>623770.93999999994</v>
      </c>
      <c r="I194" s="153">
        <f t="shared" si="16"/>
        <v>2.8812478623050589E-3</v>
      </c>
      <c r="J194" s="93">
        <f t="shared" ref="J194:J256" si="19">H194/$H$8*$J$8</f>
        <v>1380818.9811914321</v>
      </c>
      <c r="K194" s="94">
        <f t="shared" ref="K194:K256" si="20">H194/$H$8*$J$5</f>
        <v>460272.99373047741</v>
      </c>
      <c r="L194" s="94">
        <f t="shared" ref="L194:L256" si="21">H194/$H$8*$J$5*2</f>
        <v>920545.98746095481</v>
      </c>
      <c r="M194" s="92">
        <f t="shared" si="17"/>
        <v>365</v>
      </c>
      <c r="N194" s="94">
        <f t="shared" si="18"/>
        <v>2522.0438012628897</v>
      </c>
    </row>
    <row r="195" spans="1:14" ht="20.100000000000001" customHeight="1" x14ac:dyDescent="0.25">
      <c r="A195" s="149">
        <v>185</v>
      </c>
      <c r="B195" s="150">
        <v>251570</v>
      </c>
      <c r="C195" s="151" t="s">
        <v>272</v>
      </c>
      <c r="D195" s="91">
        <v>1</v>
      </c>
      <c r="E195" s="90">
        <v>1</v>
      </c>
      <c r="F195" s="90">
        <v>0</v>
      </c>
      <c r="G195" s="152" t="s">
        <v>94</v>
      </c>
      <c r="H195" s="162">
        <v>623770.93999999994</v>
      </c>
      <c r="I195" s="153">
        <f t="shared" si="16"/>
        <v>2.8812478623050589E-3</v>
      </c>
      <c r="J195" s="93">
        <f t="shared" si="19"/>
        <v>1380818.9811914321</v>
      </c>
      <c r="K195" s="94">
        <f t="shared" si="20"/>
        <v>460272.99373047741</v>
      </c>
      <c r="L195" s="94">
        <f t="shared" si="21"/>
        <v>920545.98746095481</v>
      </c>
      <c r="M195" s="92">
        <f t="shared" si="17"/>
        <v>365</v>
      </c>
      <c r="N195" s="94">
        <f t="shared" si="18"/>
        <v>2522.0438012628897</v>
      </c>
    </row>
    <row r="196" spans="1:14" ht="20.100000000000001" customHeight="1" x14ac:dyDescent="0.25">
      <c r="A196" s="149">
        <v>186</v>
      </c>
      <c r="B196" s="150">
        <v>251580</v>
      </c>
      <c r="C196" s="151" t="s">
        <v>273</v>
      </c>
      <c r="D196" s="91">
        <v>1</v>
      </c>
      <c r="E196" s="90">
        <v>1</v>
      </c>
      <c r="F196" s="90">
        <v>0</v>
      </c>
      <c r="G196" s="152" t="s">
        <v>94</v>
      </c>
      <c r="H196" s="162">
        <v>623770.93999999994</v>
      </c>
      <c r="I196" s="153">
        <f t="shared" si="16"/>
        <v>2.8812478623050589E-3</v>
      </c>
      <c r="J196" s="93">
        <f t="shared" si="19"/>
        <v>1380818.9811914321</v>
      </c>
      <c r="K196" s="94">
        <f t="shared" si="20"/>
        <v>460272.99373047741</v>
      </c>
      <c r="L196" s="94">
        <f t="shared" si="21"/>
        <v>920545.98746095481</v>
      </c>
      <c r="M196" s="92">
        <f t="shared" si="17"/>
        <v>365</v>
      </c>
      <c r="N196" s="94">
        <f t="shared" si="18"/>
        <v>2522.0438012628897</v>
      </c>
    </row>
    <row r="197" spans="1:14" ht="20.100000000000001" customHeight="1" x14ac:dyDescent="0.25">
      <c r="A197" s="149">
        <v>187</v>
      </c>
      <c r="B197" s="150">
        <v>251593</v>
      </c>
      <c r="C197" s="151" t="s">
        <v>274</v>
      </c>
      <c r="D197" s="91">
        <v>1</v>
      </c>
      <c r="E197" s="90">
        <v>1</v>
      </c>
      <c r="F197" s="90">
        <v>0</v>
      </c>
      <c r="G197" s="152" t="s">
        <v>94</v>
      </c>
      <c r="H197" s="162">
        <v>623770.93999999994</v>
      </c>
      <c r="I197" s="153">
        <f t="shared" si="16"/>
        <v>2.8812478623050589E-3</v>
      </c>
      <c r="J197" s="93">
        <f t="shared" si="19"/>
        <v>1380818.9811914321</v>
      </c>
      <c r="K197" s="94">
        <f t="shared" si="20"/>
        <v>460272.99373047741</v>
      </c>
      <c r="L197" s="94">
        <f t="shared" si="21"/>
        <v>920545.98746095481</v>
      </c>
      <c r="M197" s="92">
        <f t="shared" si="17"/>
        <v>365</v>
      </c>
      <c r="N197" s="94">
        <f t="shared" si="18"/>
        <v>2522.0438012628897</v>
      </c>
    </row>
    <row r="198" spans="1:14" ht="20.100000000000001" customHeight="1" x14ac:dyDescent="0.25">
      <c r="A198" s="149">
        <v>188</v>
      </c>
      <c r="B198" s="150">
        <v>251615</v>
      </c>
      <c r="C198" s="151" t="s">
        <v>275</v>
      </c>
      <c r="D198" s="91">
        <v>1</v>
      </c>
      <c r="E198" s="90">
        <v>1</v>
      </c>
      <c r="F198" s="90">
        <v>0</v>
      </c>
      <c r="G198" s="152" t="s">
        <v>86</v>
      </c>
      <c r="H198" s="162">
        <v>500171.50527000002</v>
      </c>
      <c r="I198" s="153">
        <f t="shared" si="16"/>
        <v>2.3103321875576495E-3</v>
      </c>
      <c r="J198" s="93">
        <f t="shared" si="19"/>
        <v>1107211.4201535368</v>
      </c>
      <c r="K198" s="94">
        <f t="shared" si="20"/>
        <v>369070.4733845123</v>
      </c>
      <c r="L198" s="94">
        <f t="shared" si="21"/>
        <v>738140.94676902459</v>
      </c>
      <c r="M198" s="92">
        <f t="shared" si="17"/>
        <v>365</v>
      </c>
      <c r="N198" s="94">
        <f t="shared" si="18"/>
        <v>2022.3039637507522</v>
      </c>
    </row>
    <row r="199" spans="1:14" ht="20.100000000000001" customHeight="1" x14ac:dyDescent="0.25">
      <c r="A199" s="149">
        <v>189</v>
      </c>
      <c r="B199" s="150">
        <v>251675</v>
      </c>
      <c r="C199" s="151" t="s">
        <v>276</v>
      </c>
      <c r="D199" s="91">
        <v>1</v>
      </c>
      <c r="E199" s="90">
        <v>1</v>
      </c>
      <c r="F199" s="90">
        <v>0</v>
      </c>
      <c r="G199" s="152" t="s">
        <v>86</v>
      </c>
      <c r="H199" s="162">
        <v>500171.50527000002</v>
      </c>
      <c r="I199" s="153">
        <f t="shared" si="16"/>
        <v>2.3103321875576495E-3</v>
      </c>
      <c r="J199" s="93">
        <f t="shared" si="19"/>
        <v>1107211.4201535368</v>
      </c>
      <c r="K199" s="94">
        <f t="shared" si="20"/>
        <v>369070.4733845123</v>
      </c>
      <c r="L199" s="94">
        <f t="shared" si="21"/>
        <v>738140.94676902459</v>
      </c>
      <c r="M199" s="92">
        <f t="shared" si="17"/>
        <v>365</v>
      </c>
      <c r="N199" s="94">
        <f t="shared" si="18"/>
        <v>2022.3039637507522</v>
      </c>
    </row>
    <row r="200" spans="1:14" ht="20.100000000000001" customHeight="1" x14ac:dyDescent="0.25">
      <c r="A200" s="149">
        <v>190</v>
      </c>
      <c r="B200" s="150">
        <v>251720</v>
      </c>
      <c r="C200" s="151" t="s">
        <v>277</v>
      </c>
      <c r="D200" s="91">
        <v>1</v>
      </c>
      <c r="E200" s="90">
        <v>1</v>
      </c>
      <c r="F200" s="90">
        <v>0</v>
      </c>
      <c r="G200" s="152" t="s">
        <v>94</v>
      </c>
      <c r="H200" s="162">
        <v>623770.93999999994</v>
      </c>
      <c r="I200" s="153">
        <f t="shared" si="16"/>
        <v>2.8812478623050589E-3</v>
      </c>
      <c r="J200" s="93">
        <f t="shared" si="19"/>
        <v>1380818.9811914321</v>
      </c>
      <c r="K200" s="94">
        <f t="shared" si="20"/>
        <v>460272.99373047741</v>
      </c>
      <c r="L200" s="94">
        <f t="shared" si="21"/>
        <v>920545.98746095481</v>
      </c>
      <c r="M200" s="92">
        <f t="shared" si="17"/>
        <v>365</v>
      </c>
      <c r="N200" s="94">
        <f t="shared" si="18"/>
        <v>2522.0438012628897</v>
      </c>
    </row>
    <row r="201" spans="1:14" ht="20.100000000000001" customHeight="1" x14ac:dyDescent="0.25">
      <c r="A201" s="149">
        <v>191</v>
      </c>
      <c r="B201" s="150">
        <v>260020</v>
      </c>
      <c r="C201" s="151" t="s">
        <v>278</v>
      </c>
      <c r="D201" s="91">
        <v>2</v>
      </c>
      <c r="E201" s="90">
        <v>1</v>
      </c>
      <c r="F201" s="90">
        <v>0</v>
      </c>
      <c r="G201" s="152" t="s">
        <v>94</v>
      </c>
      <c r="H201" s="162">
        <v>1024751.38</v>
      </c>
      <c r="I201" s="153">
        <f t="shared" si="16"/>
        <v>4.7334085858811567E-3</v>
      </c>
      <c r="J201" s="93">
        <f t="shared" si="19"/>
        <v>2268454.7576168175</v>
      </c>
      <c r="K201" s="94">
        <f t="shared" si="20"/>
        <v>756151.58587227238</v>
      </c>
      <c r="L201" s="94">
        <f t="shared" si="21"/>
        <v>1512303.1717445448</v>
      </c>
      <c r="M201" s="92">
        <f t="shared" si="17"/>
        <v>365</v>
      </c>
      <c r="N201" s="94">
        <f t="shared" si="18"/>
        <v>4143.2963609439585</v>
      </c>
    </row>
    <row r="202" spans="1:14" ht="20.100000000000001" customHeight="1" x14ac:dyDescent="0.25">
      <c r="A202" s="149">
        <v>192</v>
      </c>
      <c r="B202" s="150">
        <v>260250</v>
      </c>
      <c r="C202" s="151" t="s">
        <v>279</v>
      </c>
      <c r="D202" s="91">
        <v>1</v>
      </c>
      <c r="E202" s="90">
        <v>1</v>
      </c>
      <c r="F202" s="90">
        <v>0</v>
      </c>
      <c r="G202" s="152" t="s">
        <v>94</v>
      </c>
      <c r="H202" s="162">
        <v>623770.93999999994</v>
      </c>
      <c r="I202" s="153">
        <f t="shared" si="16"/>
        <v>2.8812478623050589E-3</v>
      </c>
      <c r="J202" s="93">
        <f t="shared" si="19"/>
        <v>1380818.9811914321</v>
      </c>
      <c r="K202" s="94">
        <f t="shared" si="20"/>
        <v>460272.99373047741</v>
      </c>
      <c r="L202" s="94">
        <f t="shared" si="21"/>
        <v>920545.98746095481</v>
      </c>
      <c r="M202" s="92">
        <f t="shared" si="17"/>
        <v>365</v>
      </c>
      <c r="N202" s="94">
        <f t="shared" si="18"/>
        <v>2522.0438012628897</v>
      </c>
    </row>
    <row r="203" spans="1:14" ht="20.100000000000001" customHeight="1" x14ac:dyDescent="0.25">
      <c r="A203" s="149">
        <v>193</v>
      </c>
      <c r="B203" s="150">
        <v>260340</v>
      </c>
      <c r="C203" s="151" t="s">
        <v>280</v>
      </c>
      <c r="D203" s="91">
        <v>1</v>
      </c>
      <c r="E203" s="90">
        <v>1</v>
      </c>
      <c r="F203" s="90">
        <v>0</v>
      </c>
      <c r="G203" s="152" t="s">
        <v>94</v>
      </c>
      <c r="H203" s="162">
        <v>623770.93999999994</v>
      </c>
      <c r="I203" s="153">
        <f t="shared" si="16"/>
        <v>2.8812478623050589E-3</v>
      </c>
      <c r="J203" s="93">
        <f t="shared" si="19"/>
        <v>1380818.9811914321</v>
      </c>
      <c r="K203" s="94">
        <f t="shared" si="20"/>
        <v>460272.99373047741</v>
      </c>
      <c r="L203" s="94">
        <f t="shared" si="21"/>
        <v>920545.98746095481</v>
      </c>
      <c r="M203" s="92">
        <f t="shared" si="17"/>
        <v>365</v>
      </c>
      <c r="N203" s="94">
        <f t="shared" si="18"/>
        <v>2522.0438012628897</v>
      </c>
    </row>
    <row r="204" spans="1:14" ht="20.100000000000001" customHeight="1" x14ac:dyDescent="0.25">
      <c r="A204" s="149">
        <v>194</v>
      </c>
      <c r="B204" s="150">
        <v>260392</v>
      </c>
      <c r="C204" s="151" t="s">
        <v>281</v>
      </c>
      <c r="D204" s="91">
        <v>1</v>
      </c>
      <c r="E204" s="90">
        <v>1</v>
      </c>
      <c r="F204" s="90">
        <v>0</v>
      </c>
      <c r="G204" s="152" t="s">
        <v>94</v>
      </c>
      <c r="H204" s="162">
        <v>623770.93999999994</v>
      </c>
      <c r="I204" s="153">
        <f t="shared" ref="I204:I267" si="22">J204/$J$8</f>
        <v>2.8812478623050589E-3</v>
      </c>
      <c r="J204" s="93">
        <f t="shared" si="19"/>
        <v>1380818.9811914321</v>
      </c>
      <c r="K204" s="94">
        <f t="shared" si="20"/>
        <v>460272.99373047741</v>
      </c>
      <c r="L204" s="94">
        <f t="shared" si="21"/>
        <v>920545.98746095481</v>
      </c>
      <c r="M204" s="92">
        <f t="shared" ref="M204:M267" si="23">IF(G204="ano 1",365,IF(G204="ano 2",365,IF(G204="ano 3",365)))</f>
        <v>365</v>
      </c>
      <c r="N204" s="94">
        <f t="shared" ref="N204:N267" si="24">L204/M204</f>
        <v>2522.0438012628897</v>
      </c>
    </row>
    <row r="205" spans="1:14" ht="20.100000000000001" customHeight="1" x14ac:dyDescent="0.25">
      <c r="A205" s="149">
        <v>195</v>
      </c>
      <c r="B205" s="150">
        <v>260480</v>
      </c>
      <c r="C205" s="151" t="s">
        <v>282</v>
      </c>
      <c r="D205" s="91">
        <v>1</v>
      </c>
      <c r="E205" s="90">
        <v>1</v>
      </c>
      <c r="F205" s="90">
        <v>0</v>
      </c>
      <c r="G205" s="152" t="s">
        <v>86</v>
      </c>
      <c r="H205" s="162">
        <v>500171.50527000002</v>
      </c>
      <c r="I205" s="153">
        <f t="shared" si="22"/>
        <v>2.3103321875576495E-3</v>
      </c>
      <c r="J205" s="93">
        <f t="shared" si="19"/>
        <v>1107211.4201535368</v>
      </c>
      <c r="K205" s="94">
        <f t="shared" si="20"/>
        <v>369070.4733845123</v>
      </c>
      <c r="L205" s="94">
        <f t="shared" si="21"/>
        <v>738140.94676902459</v>
      </c>
      <c r="M205" s="92">
        <f t="shared" si="23"/>
        <v>365</v>
      </c>
      <c r="N205" s="94">
        <f t="shared" si="24"/>
        <v>2022.3039637507522</v>
      </c>
    </row>
    <row r="206" spans="1:14" ht="20.100000000000001" customHeight="1" x14ac:dyDescent="0.25">
      <c r="A206" s="149">
        <v>196</v>
      </c>
      <c r="B206" s="150">
        <v>260670</v>
      </c>
      <c r="C206" s="151" t="s">
        <v>283</v>
      </c>
      <c r="D206" s="91">
        <v>1</v>
      </c>
      <c r="E206" s="90">
        <v>1</v>
      </c>
      <c r="F206" s="90">
        <v>0</v>
      </c>
      <c r="G206" s="152" t="s">
        <v>94</v>
      </c>
      <c r="H206" s="162">
        <v>623770.93999999994</v>
      </c>
      <c r="I206" s="153">
        <f t="shared" si="22"/>
        <v>2.8812478623050589E-3</v>
      </c>
      <c r="J206" s="93">
        <f t="shared" si="19"/>
        <v>1380818.9811914321</v>
      </c>
      <c r="K206" s="94">
        <f t="shared" si="20"/>
        <v>460272.99373047741</v>
      </c>
      <c r="L206" s="94">
        <f t="shared" si="21"/>
        <v>920545.98746095481</v>
      </c>
      <c r="M206" s="92">
        <f t="shared" si="23"/>
        <v>365</v>
      </c>
      <c r="N206" s="94">
        <f t="shared" si="24"/>
        <v>2522.0438012628897</v>
      </c>
    </row>
    <row r="207" spans="1:14" ht="20.100000000000001" customHeight="1" x14ac:dyDescent="0.25">
      <c r="A207" s="149">
        <v>197</v>
      </c>
      <c r="B207" s="150">
        <v>260710</v>
      </c>
      <c r="C207" s="151" t="s">
        <v>284</v>
      </c>
      <c r="D207" s="91">
        <v>1</v>
      </c>
      <c r="E207" s="90">
        <v>1</v>
      </c>
      <c r="F207" s="90">
        <v>0</v>
      </c>
      <c r="G207" s="152" t="s">
        <v>94</v>
      </c>
      <c r="H207" s="162">
        <v>623770.93999999994</v>
      </c>
      <c r="I207" s="153">
        <f t="shared" si="22"/>
        <v>2.8812478623050589E-3</v>
      </c>
      <c r="J207" s="93">
        <f t="shared" si="19"/>
        <v>1380818.9811914321</v>
      </c>
      <c r="K207" s="94">
        <f t="shared" si="20"/>
        <v>460272.99373047741</v>
      </c>
      <c r="L207" s="94">
        <f t="shared" si="21"/>
        <v>920545.98746095481</v>
      </c>
      <c r="M207" s="92">
        <f t="shared" si="23"/>
        <v>365</v>
      </c>
      <c r="N207" s="94">
        <f t="shared" si="24"/>
        <v>2522.0438012628897</v>
      </c>
    </row>
    <row r="208" spans="1:14" ht="20.100000000000001" customHeight="1" x14ac:dyDescent="0.25">
      <c r="A208" s="149">
        <v>198</v>
      </c>
      <c r="B208" s="150">
        <v>260740</v>
      </c>
      <c r="C208" s="151" t="s">
        <v>285</v>
      </c>
      <c r="D208" s="91">
        <v>1</v>
      </c>
      <c r="E208" s="90">
        <v>1</v>
      </c>
      <c r="F208" s="90">
        <v>0</v>
      </c>
      <c r="G208" s="152" t="s">
        <v>94</v>
      </c>
      <c r="H208" s="162">
        <v>623770.93999999994</v>
      </c>
      <c r="I208" s="153">
        <f t="shared" si="22"/>
        <v>2.8812478623050589E-3</v>
      </c>
      <c r="J208" s="93">
        <f t="shared" si="19"/>
        <v>1380818.9811914321</v>
      </c>
      <c r="K208" s="94">
        <f t="shared" si="20"/>
        <v>460272.99373047741</v>
      </c>
      <c r="L208" s="94">
        <f t="shared" si="21"/>
        <v>920545.98746095481</v>
      </c>
      <c r="M208" s="92">
        <f t="shared" si="23"/>
        <v>365</v>
      </c>
      <c r="N208" s="94">
        <f t="shared" si="24"/>
        <v>2522.0438012628897</v>
      </c>
    </row>
    <row r="209" spans="1:14" ht="20.100000000000001" customHeight="1" x14ac:dyDescent="0.25">
      <c r="A209" s="149">
        <v>199</v>
      </c>
      <c r="B209" s="150">
        <v>260920</v>
      </c>
      <c r="C209" s="151" t="s">
        <v>286</v>
      </c>
      <c r="D209" s="91">
        <v>1</v>
      </c>
      <c r="E209" s="90">
        <v>1</v>
      </c>
      <c r="F209" s="90">
        <v>0</v>
      </c>
      <c r="G209" s="152" t="s">
        <v>86</v>
      </c>
      <c r="H209" s="162">
        <v>608913.45178</v>
      </c>
      <c r="I209" s="153">
        <f t="shared" si="22"/>
        <v>2.8126199358853104E-3</v>
      </c>
      <c r="J209" s="93">
        <f t="shared" si="19"/>
        <v>1347929.5013657063</v>
      </c>
      <c r="K209" s="94">
        <f t="shared" si="20"/>
        <v>449309.83378856879</v>
      </c>
      <c r="L209" s="94">
        <f t="shared" si="21"/>
        <v>898619.66757713759</v>
      </c>
      <c r="M209" s="92">
        <f t="shared" si="23"/>
        <v>365</v>
      </c>
      <c r="N209" s="94">
        <f t="shared" si="24"/>
        <v>2461.971691992158</v>
      </c>
    </row>
    <row r="210" spans="1:14" ht="20.100000000000001" customHeight="1" x14ac:dyDescent="0.25">
      <c r="A210" s="149">
        <v>200</v>
      </c>
      <c r="B210" s="150">
        <v>261290</v>
      </c>
      <c r="C210" s="151" t="s">
        <v>287</v>
      </c>
      <c r="D210" s="91">
        <v>1</v>
      </c>
      <c r="E210" s="90">
        <v>1</v>
      </c>
      <c r="F210" s="90">
        <v>0</v>
      </c>
      <c r="G210" s="152" t="s">
        <v>86</v>
      </c>
      <c r="H210" s="162">
        <v>608913.45178</v>
      </c>
      <c r="I210" s="153">
        <f t="shared" si="22"/>
        <v>2.8126199358853104E-3</v>
      </c>
      <c r="J210" s="93">
        <f t="shared" si="19"/>
        <v>1347929.5013657063</v>
      </c>
      <c r="K210" s="94">
        <f t="shared" si="20"/>
        <v>449309.83378856879</v>
      </c>
      <c r="L210" s="94">
        <f t="shared" si="21"/>
        <v>898619.66757713759</v>
      </c>
      <c r="M210" s="92">
        <f t="shared" si="23"/>
        <v>365</v>
      </c>
      <c r="N210" s="94">
        <f t="shared" si="24"/>
        <v>2461.971691992158</v>
      </c>
    </row>
    <row r="211" spans="1:14" ht="20.100000000000001" customHeight="1" x14ac:dyDescent="0.25">
      <c r="A211" s="149">
        <v>201</v>
      </c>
      <c r="B211" s="150">
        <v>261440</v>
      </c>
      <c r="C211" s="151" t="s">
        <v>288</v>
      </c>
      <c r="D211" s="91">
        <v>1</v>
      </c>
      <c r="E211" s="90">
        <v>1</v>
      </c>
      <c r="F211" s="90">
        <v>0</v>
      </c>
      <c r="G211" s="152" t="s">
        <v>94</v>
      </c>
      <c r="H211" s="162">
        <v>623770.93999999994</v>
      </c>
      <c r="I211" s="153">
        <f t="shared" si="22"/>
        <v>2.8812478623050589E-3</v>
      </c>
      <c r="J211" s="93">
        <f t="shared" si="19"/>
        <v>1380818.9811914321</v>
      </c>
      <c r="K211" s="94">
        <f t="shared" si="20"/>
        <v>460272.99373047741</v>
      </c>
      <c r="L211" s="94">
        <f t="shared" si="21"/>
        <v>920545.98746095481</v>
      </c>
      <c r="M211" s="92">
        <f t="shared" si="23"/>
        <v>365</v>
      </c>
      <c r="N211" s="94">
        <f t="shared" si="24"/>
        <v>2522.0438012628897</v>
      </c>
    </row>
    <row r="212" spans="1:14" ht="20.100000000000001" customHeight="1" x14ac:dyDescent="0.25">
      <c r="A212" s="149">
        <v>202</v>
      </c>
      <c r="B212" s="150">
        <v>261618</v>
      </c>
      <c r="C212" s="151" t="s">
        <v>289</v>
      </c>
      <c r="D212" s="91">
        <v>1</v>
      </c>
      <c r="E212" s="90">
        <v>1</v>
      </c>
      <c r="F212" s="90">
        <v>0</v>
      </c>
      <c r="G212" s="152" t="s">
        <v>94</v>
      </c>
      <c r="H212" s="162">
        <v>623770.93999999994</v>
      </c>
      <c r="I212" s="153">
        <f t="shared" si="22"/>
        <v>2.8812478623050589E-3</v>
      </c>
      <c r="J212" s="93">
        <f t="shared" si="19"/>
        <v>1380818.9811914321</v>
      </c>
      <c r="K212" s="94">
        <f t="shared" si="20"/>
        <v>460272.99373047741</v>
      </c>
      <c r="L212" s="94">
        <f t="shared" si="21"/>
        <v>920545.98746095481</v>
      </c>
      <c r="M212" s="92">
        <f t="shared" si="23"/>
        <v>365</v>
      </c>
      <c r="N212" s="94">
        <f t="shared" si="24"/>
        <v>2522.0438012628897</v>
      </c>
    </row>
    <row r="213" spans="1:14" ht="20.100000000000001" customHeight="1" x14ac:dyDescent="0.25">
      <c r="A213" s="149">
        <v>203</v>
      </c>
      <c r="B213" s="150">
        <v>270090</v>
      </c>
      <c r="C213" s="151" t="s">
        <v>290</v>
      </c>
      <c r="D213" s="91">
        <v>1</v>
      </c>
      <c r="E213" s="90">
        <v>1</v>
      </c>
      <c r="F213" s="90">
        <v>0</v>
      </c>
      <c r="G213" s="152" t="s">
        <v>94</v>
      </c>
      <c r="H213" s="162">
        <v>623770.93999999994</v>
      </c>
      <c r="I213" s="153">
        <f t="shared" si="22"/>
        <v>2.8812478623050589E-3</v>
      </c>
      <c r="J213" s="93">
        <f t="shared" si="19"/>
        <v>1380818.9811914321</v>
      </c>
      <c r="K213" s="94">
        <f t="shared" si="20"/>
        <v>460272.99373047741</v>
      </c>
      <c r="L213" s="94">
        <f t="shared" si="21"/>
        <v>920545.98746095481</v>
      </c>
      <c r="M213" s="92">
        <f t="shared" si="23"/>
        <v>365</v>
      </c>
      <c r="N213" s="94">
        <f t="shared" si="24"/>
        <v>2522.0438012628897</v>
      </c>
    </row>
    <row r="214" spans="1:14" ht="20.100000000000001" customHeight="1" x14ac:dyDescent="0.25">
      <c r="A214" s="149">
        <v>204</v>
      </c>
      <c r="B214" s="150">
        <v>270135</v>
      </c>
      <c r="C214" s="151" t="s">
        <v>291</v>
      </c>
      <c r="D214" s="91">
        <v>1</v>
      </c>
      <c r="E214" s="90">
        <v>1</v>
      </c>
      <c r="F214" s="90">
        <v>0</v>
      </c>
      <c r="G214" s="152" t="s">
        <v>86</v>
      </c>
      <c r="H214" s="162">
        <v>608913.45178</v>
      </c>
      <c r="I214" s="153">
        <f t="shared" si="22"/>
        <v>2.8126199358853104E-3</v>
      </c>
      <c r="J214" s="93">
        <f t="shared" si="19"/>
        <v>1347929.5013657063</v>
      </c>
      <c r="K214" s="94">
        <f t="shared" si="20"/>
        <v>449309.83378856879</v>
      </c>
      <c r="L214" s="94">
        <f t="shared" si="21"/>
        <v>898619.66757713759</v>
      </c>
      <c r="M214" s="92">
        <f t="shared" si="23"/>
        <v>365</v>
      </c>
      <c r="N214" s="94">
        <f t="shared" si="24"/>
        <v>2461.971691992158</v>
      </c>
    </row>
    <row r="215" spans="1:14" ht="20.100000000000001" customHeight="1" x14ac:dyDescent="0.25">
      <c r="A215" s="149">
        <v>205</v>
      </c>
      <c r="B215" s="150">
        <v>270180</v>
      </c>
      <c r="C215" s="151" t="s">
        <v>292</v>
      </c>
      <c r="D215" s="91">
        <v>1</v>
      </c>
      <c r="E215" s="90">
        <v>1</v>
      </c>
      <c r="F215" s="90">
        <v>0</v>
      </c>
      <c r="G215" s="152" t="s">
        <v>94</v>
      </c>
      <c r="H215" s="162">
        <v>623770.93999999994</v>
      </c>
      <c r="I215" s="153">
        <f t="shared" si="22"/>
        <v>2.8812478623050589E-3</v>
      </c>
      <c r="J215" s="93">
        <f t="shared" si="19"/>
        <v>1380818.9811914321</v>
      </c>
      <c r="K215" s="94">
        <f t="shared" si="20"/>
        <v>460272.99373047741</v>
      </c>
      <c r="L215" s="94">
        <f t="shared" si="21"/>
        <v>920545.98746095481</v>
      </c>
      <c r="M215" s="92">
        <f t="shared" si="23"/>
        <v>365</v>
      </c>
      <c r="N215" s="94">
        <f t="shared" si="24"/>
        <v>2522.0438012628897</v>
      </c>
    </row>
    <row r="216" spans="1:14" ht="20.100000000000001" customHeight="1" x14ac:dyDescent="0.25">
      <c r="A216" s="149">
        <v>206</v>
      </c>
      <c r="B216" s="150">
        <v>270300</v>
      </c>
      <c r="C216" s="151" t="s">
        <v>293</v>
      </c>
      <c r="D216" s="91">
        <v>1</v>
      </c>
      <c r="E216" s="90">
        <v>1</v>
      </c>
      <c r="F216" s="90">
        <v>0</v>
      </c>
      <c r="G216" s="152" t="s">
        <v>91</v>
      </c>
      <c r="H216" s="162">
        <v>488258.00983</v>
      </c>
      <c r="I216" s="153">
        <f t="shared" si="22"/>
        <v>2.2553027992551402E-3</v>
      </c>
      <c r="J216" s="93">
        <f t="shared" si="19"/>
        <v>1080838.9497786111</v>
      </c>
      <c r="K216" s="94">
        <f t="shared" si="20"/>
        <v>360279.64992620365</v>
      </c>
      <c r="L216" s="94">
        <f t="shared" si="21"/>
        <v>720559.2998524073</v>
      </c>
      <c r="M216" s="92">
        <f t="shared" si="23"/>
        <v>365</v>
      </c>
      <c r="N216" s="94">
        <f t="shared" si="24"/>
        <v>1974.1350680887872</v>
      </c>
    </row>
    <row r="217" spans="1:14" ht="20.100000000000001" customHeight="1" x14ac:dyDescent="0.25">
      <c r="A217" s="149">
        <v>207</v>
      </c>
      <c r="B217" s="150">
        <v>270350</v>
      </c>
      <c r="C217" s="151" t="s">
        <v>294</v>
      </c>
      <c r="D217" s="91">
        <v>1</v>
      </c>
      <c r="E217" s="90">
        <v>1</v>
      </c>
      <c r="F217" s="90">
        <v>0</v>
      </c>
      <c r="G217" s="152" t="s">
        <v>94</v>
      </c>
      <c r="H217" s="162">
        <v>623770.93999999994</v>
      </c>
      <c r="I217" s="153">
        <f t="shared" si="22"/>
        <v>2.8812478623050589E-3</v>
      </c>
      <c r="J217" s="93">
        <f t="shared" si="19"/>
        <v>1380818.9811914321</v>
      </c>
      <c r="K217" s="94">
        <f t="shared" si="20"/>
        <v>460272.99373047741</v>
      </c>
      <c r="L217" s="94">
        <f t="shared" si="21"/>
        <v>920545.98746095481</v>
      </c>
      <c r="M217" s="92">
        <f t="shared" si="23"/>
        <v>365</v>
      </c>
      <c r="N217" s="94">
        <f t="shared" si="24"/>
        <v>2522.0438012628897</v>
      </c>
    </row>
    <row r="218" spans="1:14" ht="20.100000000000001" customHeight="1" x14ac:dyDescent="0.25">
      <c r="A218" s="149">
        <v>208</v>
      </c>
      <c r="B218" s="150">
        <v>270390</v>
      </c>
      <c r="C218" s="151" t="s">
        <v>295</v>
      </c>
      <c r="D218" s="91">
        <v>1</v>
      </c>
      <c r="E218" s="90">
        <v>1</v>
      </c>
      <c r="F218" s="90">
        <v>0</v>
      </c>
      <c r="G218" s="152" t="s">
        <v>94</v>
      </c>
      <c r="H218" s="162">
        <v>623770.93999999994</v>
      </c>
      <c r="I218" s="153">
        <f t="shared" si="22"/>
        <v>2.8812478623050589E-3</v>
      </c>
      <c r="J218" s="93">
        <f t="shared" si="19"/>
        <v>1380818.9811914321</v>
      </c>
      <c r="K218" s="94">
        <f t="shared" si="20"/>
        <v>460272.99373047741</v>
      </c>
      <c r="L218" s="94">
        <f t="shared" si="21"/>
        <v>920545.98746095481</v>
      </c>
      <c r="M218" s="92">
        <f t="shared" si="23"/>
        <v>365</v>
      </c>
      <c r="N218" s="94">
        <f t="shared" si="24"/>
        <v>2522.0438012628897</v>
      </c>
    </row>
    <row r="219" spans="1:14" ht="20.100000000000001" customHeight="1" x14ac:dyDescent="0.25">
      <c r="A219" s="149">
        <v>209</v>
      </c>
      <c r="B219" s="150">
        <v>270580</v>
      </c>
      <c r="C219" s="151" t="s">
        <v>296</v>
      </c>
      <c r="D219" s="91">
        <v>1</v>
      </c>
      <c r="E219" s="90">
        <v>1</v>
      </c>
      <c r="F219" s="90">
        <v>0</v>
      </c>
      <c r="G219" s="152" t="s">
        <v>94</v>
      </c>
      <c r="H219" s="162">
        <v>623770.93999999994</v>
      </c>
      <c r="I219" s="153">
        <f t="shared" si="22"/>
        <v>2.8812478623050589E-3</v>
      </c>
      <c r="J219" s="93">
        <f t="shared" si="19"/>
        <v>1380818.9811914321</v>
      </c>
      <c r="K219" s="94">
        <f t="shared" si="20"/>
        <v>460272.99373047741</v>
      </c>
      <c r="L219" s="94">
        <f t="shared" si="21"/>
        <v>920545.98746095481</v>
      </c>
      <c r="M219" s="92">
        <f t="shared" si="23"/>
        <v>365</v>
      </c>
      <c r="N219" s="94">
        <f t="shared" si="24"/>
        <v>2522.0438012628897</v>
      </c>
    </row>
    <row r="220" spans="1:14" ht="20.100000000000001" customHeight="1" x14ac:dyDescent="0.25">
      <c r="A220" s="149">
        <v>210</v>
      </c>
      <c r="B220" s="150">
        <v>270590</v>
      </c>
      <c r="C220" s="151" t="s">
        <v>297</v>
      </c>
      <c r="D220" s="91">
        <v>1</v>
      </c>
      <c r="E220" s="90">
        <v>1</v>
      </c>
      <c r="F220" s="90">
        <v>0</v>
      </c>
      <c r="G220" s="152" t="s">
        <v>94</v>
      </c>
      <c r="H220" s="162">
        <v>623770.93999999994</v>
      </c>
      <c r="I220" s="153">
        <f t="shared" si="22"/>
        <v>2.8812478623050589E-3</v>
      </c>
      <c r="J220" s="93">
        <f t="shared" si="19"/>
        <v>1380818.9811914321</v>
      </c>
      <c r="K220" s="94">
        <f t="shared" si="20"/>
        <v>460272.99373047741</v>
      </c>
      <c r="L220" s="94">
        <f t="shared" si="21"/>
        <v>920545.98746095481</v>
      </c>
      <c r="M220" s="92">
        <f t="shared" si="23"/>
        <v>365</v>
      </c>
      <c r="N220" s="94">
        <f t="shared" si="24"/>
        <v>2522.0438012628897</v>
      </c>
    </row>
    <row r="221" spans="1:14" ht="20.100000000000001" customHeight="1" x14ac:dyDescent="0.25">
      <c r="A221" s="149">
        <v>211</v>
      </c>
      <c r="B221" s="150">
        <v>270820</v>
      </c>
      <c r="C221" s="151" t="s">
        <v>298</v>
      </c>
      <c r="D221" s="91">
        <v>1</v>
      </c>
      <c r="E221" s="90">
        <v>1</v>
      </c>
      <c r="F221" s="90">
        <v>0</v>
      </c>
      <c r="G221" s="152" t="s">
        <v>94</v>
      </c>
      <c r="H221" s="162">
        <v>623770.93999999994</v>
      </c>
      <c r="I221" s="153">
        <f t="shared" si="22"/>
        <v>2.8812478623050589E-3</v>
      </c>
      <c r="J221" s="93">
        <f t="shared" si="19"/>
        <v>1380818.9811914321</v>
      </c>
      <c r="K221" s="94">
        <f t="shared" si="20"/>
        <v>460272.99373047741</v>
      </c>
      <c r="L221" s="94">
        <f t="shared" si="21"/>
        <v>920545.98746095481</v>
      </c>
      <c r="M221" s="92">
        <f t="shared" si="23"/>
        <v>365</v>
      </c>
      <c r="N221" s="94">
        <f t="shared" si="24"/>
        <v>2522.0438012628897</v>
      </c>
    </row>
    <row r="222" spans="1:14" ht="20.100000000000001" customHeight="1" x14ac:dyDescent="0.25">
      <c r="A222" s="149">
        <v>212</v>
      </c>
      <c r="B222" s="150">
        <v>280010</v>
      </c>
      <c r="C222" s="151" t="s">
        <v>299</v>
      </c>
      <c r="D222" s="91">
        <v>1</v>
      </c>
      <c r="E222" s="90">
        <v>1</v>
      </c>
      <c r="F222" s="90">
        <v>0</v>
      </c>
      <c r="G222" s="152" t="s">
        <v>94</v>
      </c>
      <c r="H222" s="162">
        <v>623770.93999999994</v>
      </c>
      <c r="I222" s="153">
        <f t="shared" si="22"/>
        <v>2.8812478623050589E-3</v>
      </c>
      <c r="J222" s="93">
        <f t="shared" si="19"/>
        <v>1380818.9811914321</v>
      </c>
      <c r="K222" s="94">
        <f t="shared" si="20"/>
        <v>460272.99373047741</v>
      </c>
      <c r="L222" s="94">
        <f t="shared" si="21"/>
        <v>920545.98746095481</v>
      </c>
      <c r="M222" s="92">
        <f t="shared" si="23"/>
        <v>365</v>
      </c>
      <c r="N222" s="94">
        <f t="shared" si="24"/>
        <v>2522.0438012628897</v>
      </c>
    </row>
    <row r="223" spans="1:14" ht="20.100000000000001" customHeight="1" x14ac:dyDescent="0.25">
      <c r="A223" s="149">
        <v>213</v>
      </c>
      <c r="B223" s="150">
        <v>280110</v>
      </c>
      <c r="C223" s="151" t="s">
        <v>300</v>
      </c>
      <c r="D223" s="91">
        <v>1</v>
      </c>
      <c r="E223" s="90">
        <v>1</v>
      </c>
      <c r="F223" s="90">
        <v>0</v>
      </c>
      <c r="G223" s="152" t="s">
        <v>94</v>
      </c>
      <c r="H223" s="162">
        <v>623770.93999999994</v>
      </c>
      <c r="I223" s="153">
        <f t="shared" si="22"/>
        <v>2.8812478623050589E-3</v>
      </c>
      <c r="J223" s="93">
        <f t="shared" si="19"/>
        <v>1380818.9811914321</v>
      </c>
      <c r="K223" s="94">
        <f t="shared" si="20"/>
        <v>460272.99373047741</v>
      </c>
      <c r="L223" s="94">
        <f t="shared" si="21"/>
        <v>920545.98746095481</v>
      </c>
      <c r="M223" s="92">
        <f t="shared" si="23"/>
        <v>365</v>
      </c>
      <c r="N223" s="94">
        <f t="shared" si="24"/>
        <v>2522.0438012628897</v>
      </c>
    </row>
    <row r="224" spans="1:14" ht="20.100000000000001" customHeight="1" x14ac:dyDescent="0.25">
      <c r="A224" s="149">
        <v>214</v>
      </c>
      <c r="B224" s="150">
        <v>280190</v>
      </c>
      <c r="C224" s="151" t="s">
        <v>301</v>
      </c>
      <c r="D224" s="91">
        <v>1</v>
      </c>
      <c r="E224" s="90">
        <v>1</v>
      </c>
      <c r="F224" s="90">
        <v>0</v>
      </c>
      <c r="G224" s="152" t="s">
        <v>94</v>
      </c>
      <c r="H224" s="162">
        <v>623770.93999999994</v>
      </c>
      <c r="I224" s="153">
        <f t="shared" si="22"/>
        <v>2.8812478623050589E-3</v>
      </c>
      <c r="J224" s="93">
        <f t="shared" si="19"/>
        <v>1380818.9811914321</v>
      </c>
      <c r="K224" s="94">
        <f t="shared" si="20"/>
        <v>460272.99373047741</v>
      </c>
      <c r="L224" s="94">
        <f t="shared" si="21"/>
        <v>920545.98746095481</v>
      </c>
      <c r="M224" s="92">
        <f t="shared" si="23"/>
        <v>365</v>
      </c>
      <c r="N224" s="94">
        <f t="shared" si="24"/>
        <v>2522.0438012628897</v>
      </c>
    </row>
    <row r="225" spans="1:14" ht="20.100000000000001" customHeight="1" x14ac:dyDescent="0.25">
      <c r="A225" s="149">
        <v>215</v>
      </c>
      <c r="B225" s="150">
        <v>280220</v>
      </c>
      <c r="C225" s="151" t="s">
        <v>302</v>
      </c>
      <c r="D225" s="91">
        <v>1</v>
      </c>
      <c r="E225" s="90">
        <v>1</v>
      </c>
      <c r="F225" s="90">
        <v>0</v>
      </c>
      <c r="G225" s="152" t="s">
        <v>94</v>
      </c>
      <c r="H225" s="162">
        <v>623770.93999999994</v>
      </c>
      <c r="I225" s="153">
        <f t="shared" si="22"/>
        <v>2.8812478623050589E-3</v>
      </c>
      <c r="J225" s="93">
        <f t="shared" si="19"/>
        <v>1380818.9811914321</v>
      </c>
      <c r="K225" s="94">
        <f t="shared" si="20"/>
        <v>460272.99373047741</v>
      </c>
      <c r="L225" s="94">
        <f t="shared" si="21"/>
        <v>920545.98746095481</v>
      </c>
      <c r="M225" s="92">
        <f t="shared" si="23"/>
        <v>365</v>
      </c>
      <c r="N225" s="94">
        <f t="shared" si="24"/>
        <v>2522.0438012628897</v>
      </c>
    </row>
    <row r="226" spans="1:14" ht="20.100000000000001" customHeight="1" x14ac:dyDescent="0.25">
      <c r="A226" s="149">
        <v>216</v>
      </c>
      <c r="B226" s="150">
        <v>280260</v>
      </c>
      <c r="C226" s="151" t="s">
        <v>303</v>
      </c>
      <c r="D226" s="91">
        <v>1</v>
      </c>
      <c r="E226" s="90">
        <v>1</v>
      </c>
      <c r="F226" s="90">
        <v>0</v>
      </c>
      <c r="G226" s="152" t="s">
        <v>94</v>
      </c>
      <c r="H226" s="162">
        <v>623770.93999999994</v>
      </c>
      <c r="I226" s="153">
        <f t="shared" si="22"/>
        <v>2.8812478623050589E-3</v>
      </c>
      <c r="J226" s="93">
        <f t="shared" si="19"/>
        <v>1380818.9811914321</v>
      </c>
      <c r="K226" s="94">
        <f t="shared" si="20"/>
        <v>460272.99373047741</v>
      </c>
      <c r="L226" s="94">
        <f t="shared" si="21"/>
        <v>920545.98746095481</v>
      </c>
      <c r="M226" s="92">
        <f t="shared" si="23"/>
        <v>365</v>
      </c>
      <c r="N226" s="94">
        <f t="shared" si="24"/>
        <v>2522.0438012628897</v>
      </c>
    </row>
    <row r="227" spans="1:14" ht="20.100000000000001" customHeight="1" x14ac:dyDescent="0.25">
      <c r="A227" s="149">
        <v>217</v>
      </c>
      <c r="B227" s="150">
        <v>280270</v>
      </c>
      <c r="C227" s="151" t="s">
        <v>304</v>
      </c>
      <c r="D227" s="91">
        <v>1</v>
      </c>
      <c r="E227" s="90">
        <v>1</v>
      </c>
      <c r="F227" s="90">
        <v>0</v>
      </c>
      <c r="G227" s="152" t="s">
        <v>94</v>
      </c>
      <c r="H227" s="162">
        <v>623770.93999999994</v>
      </c>
      <c r="I227" s="153">
        <f t="shared" si="22"/>
        <v>2.8812478623050589E-3</v>
      </c>
      <c r="J227" s="93">
        <f t="shared" si="19"/>
        <v>1380818.9811914321</v>
      </c>
      <c r="K227" s="94">
        <f t="shared" si="20"/>
        <v>460272.99373047741</v>
      </c>
      <c r="L227" s="94">
        <f t="shared" si="21"/>
        <v>920545.98746095481</v>
      </c>
      <c r="M227" s="92">
        <f t="shared" si="23"/>
        <v>365</v>
      </c>
      <c r="N227" s="94">
        <f t="shared" si="24"/>
        <v>2522.0438012628897</v>
      </c>
    </row>
    <row r="228" spans="1:14" ht="20.100000000000001" customHeight="1" x14ac:dyDescent="0.25">
      <c r="A228" s="149">
        <v>218</v>
      </c>
      <c r="B228" s="150">
        <v>280280</v>
      </c>
      <c r="C228" s="151" t="s">
        <v>305</v>
      </c>
      <c r="D228" s="91">
        <v>1</v>
      </c>
      <c r="E228" s="90">
        <v>1</v>
      </c>
      <c r="F228" s="90">
        <v>0</v>
      </c>
      <c r="G228" s="152" t="s">
        <v>94</v>
      </c>
      <c r="H228" s="162">
        <v>623770.93999999994</v>
      </c>
      <c r="I228" s="153">
        <f t="shared" si="22"/>
        <v>2.8812478623050589E-3</v>
      </c>
      <c r="J228" s="93">
        <f t="shared" si="19"/>
        <v>1380818.9811914321</v>
      </c>
      <c r="K228" s="94">
        <f t="shared" si="20"/>
        <v>460272.99373047741</v>
      </c>
      <c r="L228" s="94">
        <f t="shared" si="21"/>
        <v>920545.98746095481</v>
      </c>
      <c r="M228" s="92">
        <f t="shared" si="23"/>
        <v>365</v>
      </c>
      <c r="N228" s="94">
        <f t="shared" si="24"/>
        <v>2522.0438012628897</v>
      </c>
    </row>
    <row r="229" spans="1:14" ht="20.100000000000001" customHeight="1" x14ac:dyDescent="0.25">
      <c r="A229" s="149">
        <v>219</v>
      </c>
      <c r="B229" s="150">
        <v>280310</v>
      </c>
      <c r="C229" s="151" t="s">
        <v>306</v>
      </c>
      <c r="D229" s="91">
        <v>1</v>
      </c>
      <c r="E229" s="90">
        <v>1</v>
      </c>
      <c r="F229" s="90">
        <v>0</v>
      </c>
      <c r="G229" s="152" t="s">
        <v>94</v>
      </c>
      <c r="H229" s="162">
        <v>623770.93999999994</v>
      </c>
      <c r="I229" s="153">
        <f t="shared" si="22"/>
        <v>2.8812478623050589E-3</v>
      </c>
      <c r="J229" s="93">
        <f t="shared" si="19"/>
        <v>1380818.9811914321</v>
      </c>
      <c r="K229" s="94">
        <f t="shared" si="20"/>
        <v>460272.99373047741</v>
      </c>
      <c r="L229" s="94">
        <f t="shared" si="21"/>
        <v>920545.98746095481</v>
      </c>
      <c r="M229" s="92">
        <f t="shared" si="23"/>
        <v>365</v>
      </c>
      <c r="N229" s="94">
        <f t="shared" si="24"/>
        <v>2522.0438012628897</v>
      </c>
    </row>
    <row r="230" spans="1:14" ht="20.100000000000001" customHeight="1" x14ac:dyDescent="0.25">
      <c r="A230" s="149">
        <v>220</v>
      </c>
      <c r="B230" s="150">
        <v>280370</v>
      </c>
      <c r="C230" s="151" t="s">
        <v>307</v>
      </c>
      <c r="D230" s="91">
        <v>2</v>
      </c>
      <c r="E230" s="90">
        <v>1</v>
      </c>
      <c r="F230" s="90">
        <v>0</v>
      </c>
      <c r="G230" s="152" t="s">
        <v>94</v>
      </c>
      <c r="H230" s="162">
        <v>1247541.8899999999</v>
      </c>
      <c r="I230" s="153">
        <f t="shared" si="22"/>
        <v>5.7624957708009182E-3</v>
      </c>
      <c r="J230" s="93">
        <f t="shared" si="19"/>
        <v>2761637.9845194998</v>
      </c>
      <c r="K230" s="94">
        <f t="shared" si="20"/>
        <v>920545.99483983335</v>
      </c>
      <c r="L230" s="94">
        <f t="shared" si="21"/>
        <v>1841091.9896796667</v>
      </c>
      <c r="M230" s="92">
        <f t="shared" si="23"/>
        <v>365</v>
      </c>
      <c r="N230" s="94">
        <f t="shared" si="24"/>
        <v>5044.0876429579912</v>
      </c>
    </row>
    <row r="231" spans="1:14" ht="20.100000000000001" customHeight="1" x14ac:dyDescent="0.25">
      <c r="A231" s="149">
        <v>221</v>
      </c>
      <c r="B231" s="92">
        <v>280380</v>
      </c>
      <c r="C231" s="154" t="s">
        <v>308</v>
      </c>
      <c r="D231" s="91">
        <v>1</v>
      </c>
      <c r="E231" s="90">
        <v>1</v>
      </c>
      <c r="F231" s="90">
        <v>0</v>
      </c>
      <c r="G231" s="152" t="s">
        <v>94</v>
      </c>
      <c r="H231" s="162">
        <v>623770.93999999994</v>
      </c>
      <c r="I231" s="153">
        <f t="shared" si="22"/>
        <v>2.8812478623050589E-3</v>
      </c>
      <c r="J231" s="93">
        <f t="shared" si="19"/>
        <v>1380818.9811914321</v>
      </c>
      <c r="K231" s="94">
        <f t="shared" si="20"/>
        <v>460272.99373047741</v>
      </c>
      <c r="L231" s="94">
        <f t="shared" si="21"/>
        <v>920545.98746095481</v>
      </c>
      <c r="M231" s="92">
        <f t="shared" si="23"/>
        <v>365</v>
      </c>
      <c r="N231" s="94">
        <f t="shared" si="24"/>
        <v>2522.0438012628897</v>
      </c>
    </row>
    <row r="232" spans="1:14" ht="20.100000000000001" customHeight="1" x14ac:dyDescent="0.25">
      <c r="A232" s="149">
        <v>222</v>
      </c>
      <c r="B232" s="150">
        <v>280500</v>
      </c>
      <c r="C232" s="151" t="s">
        <v>309</v>
      </c>
      <c r="D232" s="91">
        <v>2</v>
      </c>
      <c r="E232" s="90">
        <v>1</v>
      </c>
      <c r="F232" s="90">
        <v>0</v>
      </c>
      <c r="G232" s="152" t="s">
        <v>94</v>
      </c>
      <c r="H232" s="162">
        <v>1247541.8899999999</v>
      </c>
      <c r="I232" s="153">
        <f t="shared" si="22"/>
        <v>5.7624957708009182E-3</v>
      </c>
      <c r="J232" s="93">
        <f t="shared" si="19"/>
        <v>2761637.9845194998</v>
      </c>
      <c r="K232" s="94">
        <f t="shared" si="20"/>
        <v>920545.99483983335</v>
      </c>
      <c r="L232" s="94">
        <f t="shared" si="21"/>
        <v>1841091.9896796667</v>
      </c>
      <c r="M232" s="92">
        <f t="shared" si="23"/>
        <v>365</v>
      </c>
      <c r="N232" s="94">
        <f t="shared" si="24"/>
        <v>5044.0876429579912</v>
      </c>
    </row>
    <row r="233" spans="1:14" ht="20.100000000000001" customHeight="1" x14ac:dyDescent="0.25">
      <c r="A233" s="149">
        <v>223</v>
      </c>
      <c r="B233" s="150">
        <v>280630</v>
      </c>
      <c r="C233" s="151" t="s">
        <v>310</v>
      </c>
      <c r="D233" s="91">
        <v>1</v>
      </c>
      <c r="E233" s="90">
        <v>1</v>
      </c>
      <c r="F233" s="90">
        <v>0</v>
      </c>
      <c r="G233" s="152" t="s">
        <v>94</v>
      </c>
      <c r="H233" s="162">
        <v>623770.93999999994</v>
      </c>
      <c r="I233" s="153">
        <f t="shared" si="22"/>
        <v>2.8812478623050589E-3</v>
      </c>
      <c r="J233" s="93">
        <f t="shared" si="19"/>
        <v>1380818.9811914321</v>
      </c>
      <c r="K233" s="94">
        <f t="shared" si="20"/>
        <v>460272.99373047741</v>
      </c>
      <c r="L233" s="94">
        <f t="shared" si="21"/>
        <v>920545.98746095481</v>
      </c>
      <c r="M233" s="92">
        <f t="shared" si="23"/>
        <v>365</v>
      </c>
      <c r="N233" s="94">
        <f t="shared" si="24"/>
        <v>2522.0438012628897</v>
      </c>
    </row>
    <row r="234" spans="1:14" ht="20.100000000000001" customHeight="1" x14ac:dyDescent="0.25">
      <c r="A234" s="149">
        <v>224</v>
      </c>
      <c r="B234" s="150">
        <v>280640</v>
      </c>
      <c r="C234" s="151" t="s">
        <v>311</v>
      </c>
      <c r="D234" s="91">
        <v>1</v>
      </c>
      <c r="E234" s="90">
        <v>1</v>
      </c>
      <c r="F234" s="90">
        <v>0</v>
      </c>
      <c r="G234" s="152" t="s">
        <v>94</v>
      </c>
      <c r="H234" s="162">
        <v>623770.93999999994</v>
      </c>
      <c r="I234" s="153">
        <f t="shared" si="22"/>
        <v>2.8812478623050589E-3</v>
      </c>
      <c r="J234" s="93">
        <f t="shared" si="19"/>
        <v>1380818.9811914321</v>
      </c>
      <c r="K234" s="94">
        <f t="shared" si="20"/>
        <v>460272.99373047741</v>
      </c>
      <c r="L234" s="94">
        <f t="shared" si="21"/>
        <v>920545.98746095481</v>
      </c>
      <c r="M234" s="92">
        <f t="shared" si="23"/>
        <v>365</v>
      </c>
      <c r="N234" s="94">
        <f t="shared" si="24"/>
        <v>2522.0438012628897</v>
      </c>
    </row>
    <row r="235" spans="1:14" ht="20.100000000000001" customHeight="1" x14ac:dyDescent="0.25">
      <c r="A235" s="149">
        <v>225</v>
      </c>
      <c r="B235" s="150">
        <v>280650</v>
      </c>
      <c r="C235" s="151" t="s">
        <v>312</v>
      </c>
      <c r="D235" s="91">
        <v>1</v>
      </c>
      <c r="E235" s="90">
        <v>1</v>
      </c>
      <c r="F235" s="90">
        <v>0</v>
      </c>
      <c r="G235" s="152" t="s">
        <v>94</v>
      </c>
      <c r="H235" s="162">
        <v>623770.93999999994</v>
      </c>
      <c r="I235" s="153">
        <f t="shared" si="22"/>
        <v>2.8812478623050589E-3</v>
      </c>
      <c r="J235" s="93">
        <f t="shared" si="19"/>
        <v>1380818.9811914321</v>
      </c>
      <c r="K235" s="94">
        <f t="shared" si="20"/>
        <v>460272.99373047741</v>
      </c>
      <c r="L235" s="94">
        <f t="shared" si="21"/>
        <v>920545.98746095481</v>
      </c>
      <c r="M235" s="92">
        <f t="shared" si="23"/>
        <v>365</v>
      </c>
      <c r="N235" s="94">
        <f t="shared" si="24"/>
        <v>2522.0438012628897</v>
      </c>
    </row>
    <row r="236" spans="1:14" ht="20.100000000000001" customHeight="1" x14ac:dyDescent="0.25">
      <c r="A236" s="149">
        <v>226</v>
      </c>
      <c r="B236" s="150">
        <v>280690</v>
      </c>
      <c r="C236" s="151" t="s">
        <v>313</v>
      </c>
      <c r="D236" s="91">
        <v>1</v>
      </c>
      <c r="E236" s="90">
        <v>1</v>
      </c>
      <c r="F236" s="90">
        <v>0</v>
      </c>
      <c r="G236" s="152" t="s">
        <v>94</v>
      </c>
      <c r="H236" s="162">
        <v>623770.93999999994</v>
      </c>
      <c r="I236" s="153">
        <f t="shared" si="22"/>
        <v>2.8812478623050589E-3</v>
      </c>
      <c r="J236" s="93">
        <f t="shared" si="19"/>
        <v>1380818.9811914321</v>
      </c>
      <c r="K236" s="94">
        <f t="shared" si="20"/>
        <v>460272.99373047741</v>
      </c>
      <c r="L236" s="94">
        <f t="shared" si="21"/>
        <v>920545.98746095481</v>
      </c>
      <c r="M236" s="92">
        <f t="shared" si="23"/>
        <v>365</v>
      </c>
      <c r="N236" s="94">
        <f t="shared" si="24"/>
        <v>2522.0438012628897</v>
      </c>
    </row>
    <row r="237" spans="1:14" ht="20.100000000000001" customHeight="1" x14ac:dyDescent="0.25">
      <c r="A237" s="149">
        <v>227</v>
      </c>
      <c r="B237" s="150">
        <v>280700</v>
      </c>
      <c r="C237" s="151" t="s">
        <v>314</v>
      </c>
      <c r="D237" s="91">
        <v>1</v>
      </c>
      <c r="E237" s="90">
        <v>1</v>
      </c>
      <c r="F237" s="90">
        <v>0</v>
      </c>
      <c r="G237" s="152" t="s">
        <v>94</v>
      </c>
      <c r="H237" s="162">
        <v>623770.93999999994</v>
      </c>
      <c r="I237" s="153">
        <f t="shared" si="22"/>
        <v>2.8812478623050589E-3</v>
      </c>
      <c r="J237" s="93">
        <f t="shared" si="19"/>
        <v>1380818.9811914321</v>
      </c>
      <c r="K237" s="94">
        <f t="shared" si="20"/>
        <v>460272.99373047741</v>
      </c>
      <c r="L237" s="94">
        <f t="shared" si="21"/>
        <v>920545.98746095481</v>
      </c>
      <c r="M237" s="92">
        <f t="shared" si="23"/>
        <v>365</v>
      </c>
      <c r="N237" s="94">
        <f t="shared" si="24"/>
        <v>2522.0438012628897</v>
      </c>
    </row>
    <row r="238" spans="1:14" ht="20.100000000000001" customHeight="1" x14ac:dyDescent="0.25">
      <c r="A238" s="149">
        <v>228</v>
      </c>
      <c r="B238" s="150">
        <v>290270</v>
      </c>
      <c r="C238" s="151" t="s">
        <v>315</v>
      </c>
      <c r="D238" s="91">
        <v>1</v>
      </c>
      <c r="E238" s="90">
        <v>0</v>
      </c>
      <c r="F238" s="90">
        <v>1</v>
      </c>
      <c r="G238" s="152" t="s">
        <v>94</v>
      </c>
      <c r="H238" s="162">
        <v>554155.56999999995</v>
      </c>
      <c r="I238" s="153">
        <f t="shared" si="22"/>
        <v>2.5596889002987883E-3</v>
      </c>
      <c r="J238" s="93">
        <f t="shared" si="19"/>
        <v>1226713.9754682342</v>
      </c>
      <c r="K238" s="94">
        <f t="shared" si="20"/>
        <v>408904.65848941141</v>
      </c>
      <c r="L238" s="94">
        <f t="shared" si="21"/>
        <v>817809.31697882281</v>
      </c>
      <c r="M238" s="92">
        <f t="shared" si="23"/>
        <v>365</v>
      </c>
      <c r="N238" s="94">
        <f t="shared" si="24"/>
        <v>2240.5734711748569</v>
      </c>
    </row>
    <row r="239" spans="1:14" ht="20.100000000000001" customHeight="1" x14ac:dyDescent="0.25">
      <c r="A239" s="149">
        <v>229</v>
      </c>
      <c r="B239" s="150">
        <v>290515</v>
      </c>
      <c r="C239" s="151" t="s">
        <v>316</v>
      </c>
      <c r="D239" s="91">
        <v>1</v>
      </c>
      <c r="E239" s="90">
        <v>1</v>
      </c>
      <c r="F239" s="90">
        <v>0</v>
      </c>
      <c r="G239" s="152" t="s">
        <v>86</v>
      </c>
      <c r="H239" s="162">
        <v>500171.50527000002</v>
      </c>
      <c r="I239" s="153">
        <f t="shared" si="22"/>
        <v>2.3103321875576495E-3</v>
      </c>
      <c r="J239" s="93">
        <f t="shared" si="19"/>
        <v>1107211.4201535368</v>
      </c>
      <c r="K239" s="94">
        <f t="shared" si="20"/>
        <v>369070.4733845123</v>
      </c>
      <c r="L239" s="94">
        <f t="shared" si="21"/>
        <v>738140.94676902459</v>
      </c>
      <c r="M239" s="92">
        <f t="shared" si="23"/>
        <v>365</v>
      </c>
      <c r="N239" s="94">
        <f t="shared" si="24"/>
        <v>2022.3039637507522</v>
      </c>
    </row>
    <row r="240" spans="1:14" ht="20.100000000000001" customHeight="1" x14ac:dyDescent="0.25">
      <c r="A240" s="149">
        <v>230</v>
      </c>
      <c r="B240" s="150">
        <v>290550</v>
      </c>
      <c r="C240" s="151" t="s">
        <v>317</v>
      </c>
      <c r="D240" s="91">
        <v>1</v>
      </c>
      <c r="E240" s="90">
        <v>1</v>
      </c>
      <c r="F240" s="90">
        <v>0</v>
      </c>
      <c r="G240" s="152" t="s">
        <v>86</v>
      </c>
      <c r="H240" s="162">
        <v>500171.50527000002</v>
      </c>
      <c r="I240" s="153">
        <f t="shared" si="22"/>
        <v>2.3103321875576495E-3</v>
      </c>
      <c r="J240" s="93">
        <f t="shared" si="19"/>
        <v>1107211.4201535368</v>
      </c>
      <c r="K240" s="94">
        <f t="shared" si="20"/>
        <v>369070.4733845123</v>
      </c>
      <c r="L240" s="94">
        <f t="shared" si="21"/>
        <v>738140.94676902459</v>
      </c>
      <c r="M240" s="92">
        <f t="shared" si="23"/>
        <v>365</v>
      </c>
      <c r="N240" s="94">
        <f t="shared" si="24"/>
        <v>2022.3039637507522</v>
      </c>
    </row>
    <row r="241" spans="1:14" ht="20.100000000000001" customHeight="1" x14ac:dyDescent="0.25">
      <c r="A241" s="149">
        <v>231</v>
      </c>
      <c r="B241" s="150">
        <v>291000</v>
      </c>
      <c r="C241" s="151" t="s">
        <v>318</v>
      </c>
      <c r="D241" s="91">
        <v>1</v>
      </c>
      <c r="E241" s="90">
        <v>1</v>
      </c>
      <c r="F241" s="90">
        <v>0</v>
      </c>
      <c r="G241" s="152" t="s">
        <v>86</v>
      </c>
      <c r="H241" s="162">
        <v>500171.50527000002</v>
      </c>
      <c r="I241" s="153">
        <f t="shared" si="22"/>
        <v>2.3103321875576495E-3</v>
      </c>
      <c r="J241" s="93">
        <f t="shared" si="19"/>
        <v>1107211.4201535368</v>
      </c>
      <c r="K241" s="94">
        <f t="shared" si="20"/>
        <v>369070.4733845123</v>
      </c>
      <c r="L241" s="94">
        <f t="shared" si="21"/>
        <v>738140.94676902459</v>
      </c>
      <c r="M241" s="92">
        <f t="shared" si="23"/>
        <v>365</v>
      </c>
      <c r="N241" s="94">
        <f t="shared" si="24"/>
        <v>2022.3039637507522</v>
      </c>
    </row>
    <row r="242" spans="1:14" ht="20.100000000000001" customHeight="1" x14ac:dyDescent="0.25">
      <c r="A242" s="149">
        <v>232</v>
      </c>
      <c r="B242" s="150">
        <v>291380</v>
      </c>
      <c r="C242" s="151" t="s">
        <v>319</v>
      </c>
      <c r="D242" s="91">
        <v>1</v>
      </c>
      <c r="E242" s="90">
        <v>1</v>
      </c>
      <c r="F242" s="90">
        <v>0</v>
      </c>
      <c r="G242" s="152" t="s">
        <v>94</v>
      </c>
      <c r="H242" s="162">
        <v>623770.93999999994</v>
      </c>
      <c r="I242" s="153">
        <f t="shared" si="22"/>
        <v>2.8812478623050589E-3</v>
      </c>
      <c r="J242" s="93">
        <f t="shared" si="19"/>
        <v>1380818.9811914321</v>
      </c>
      <c r="K242" s="94">
        <f t="shared" si="20"/>
        <v>460272.99373047741</v>
      </c>
      <c r="L242" s="94">
        <f t="shared" si="21"/>
        <v>920545.98746095481</v>
      </c>
      <c r="M242" s="92">
        <f t="shared" si="23"/>
        <v>365</v>
      </c>
      <c r="N242" s="94">
        <f t="shared" si="24"/>
        <v>2522.0438012628897</v>
      </c>
    </row>
    <row r="243" spans="1:14" ht="20.100000000000001" customHeight="1" x14ac:dyDescent="0.25">
      <c r="A243" s="149">
        <v>233</v>
      </c>
      <c r="B243" s="150">
        <v>291650</v>
      </c>
      <c r="C243" s="151" t="s">
        <v>320</v>
      </c>
      <c r="D243" s="91">
        <v>1</v>
      </c>
      <c r="E243" s="90">
        <v>0</v>
      </c>
      <c r="F243" s="90">
        <v>1</v>
      </c>
      <c r="G243" s="152" t="s">
        <v>94</v>
      </c>
      <c r="H243" s="162">
        <v>554155.56999999995</v>
      </c>
      <c r="I243" s="153">
        <f t="shared" si="22"/>
        <v>2.5596889002987883E-3</v>
      </c>
      <c r="J243" s="93">
        <f t="shared" si="19"/>
        <v>1226713.9754682342</v>
      </c>
      <c r="K243" s="94">
        <f t="shared" si="20"/>
        <v>408904.65848941141</v>
      </c>
      <c r="L243" s="94">
        <f t="shared" si="21"/>
        <v>817809.31697882281</v>
      </c>
      <c r="M243" s="92">
        <f t="shared" si="23"/>
        <v>365</v>
      </c>
      <c r="N243" s="94">
        <f t="shared" si="24"/>
        <v>2240.5734711748569</v>
      </c>
    </row>
    <row r="244" spans="1:14" ht="20.100000000000001" customHeight="1" x14ac:dyDescent="0.25">
      <c r="A244" s="149">
        <v>234</v>
      </c>
      <c r="B244" s="150">
        <v>291890</v>
      </c>
      <c r="C244" s="151" t="s">
        <v>321</v>
      </c>
      <c r="D244" s="91">
        <v>1</v>
      </c>
      <c r="E244" s="90">
        <v>1</v>
      </c>
      <c r="F244" s="90">
        <v>0</v>
      </c>
      <c r="G244" s="152" t="s">
        <v>91</v>
      </c>
      <c r="H244" s="162">
        <v>594409.85140000004</v>
      </c>
      <c r="I244" s="153">
        <f t="shared" si="22"/>
        <v>2.7456266457031777E-3</v>
      </c>
      <c r="J244" s="93">
        <f t="shared" si="19"/>
        <v>1315823.410145235</v>
      </c>
      <c r="K244" s="94">
        <f t="shared" si="20"/>
        <v>438607.80338174501</v>
      </c>
      <c r="L244" s="94">
        <f t="shared" si="21"/>
        <v>877215.60676349001</v>
      </c>
      <c r="M244" s="92">
        <f t="shared" si="23"/>
        <v>365</v>
      </c>
      <c r="N244" s="94">
        <f t="shared" si="24"/>
        <v>2403.3304294890136</v>
      </c>
    </row>
    <row r="245" spans="1:14" ht="20.100000000000001" customHeight="1" x14ac:dyDescent="0.25">
      <c r="A245" s="149">
        <v>235</v>
      </c>
      <c r="B245" s="150">
        <v>291960</v>
      </c>
      <c r="C245" s="151" t="s">
        <v>322</v>
      </c>
      <c r="D245" s="91">
        <v>1</v>
      </c>
      <c r="E245" s="90">
        <v>1</v>
      </c>
      <c r="F245" s="90">
        <v>0</v>
      </c>
      <c r="G245" s="152" t="s">
        <v>94</v>
      </c>
      <c r="H245" s="162">
        <v>623770.93999999994</v>
      </c>
      <c r="I245" s="153">
        <f t="shared" si="22"/>
        <v>2.8812478623050589E-3</v>
      </c>
      <c r="J245" s="93">
        <f t="shared" si="19"/>
        <v>1380818.9811914321</v>
      </c>
      <c r="K245" s="94">
        <f t="shared" si="20"/>
        <v>460272.99373047741</v>
      </c>
      <c r="L245" s="94">
        <f t="shared" si="21"/>
        <v>920545.98746095481</v>
      </c>
      <c r="M245" s="92">
        <f t="shared" si="23"/>
        <v>365</v>
      </c>
      <c r="N245" s="94">
        <f t="shared" si="24"/>
        <v>2522.0438012628897</v>
      </c>
    </row>
    <row r="246" spans="1:14" ht="20.100000000000001" customHeight="1" x14ac:dyDescent="0.25">
      <c r="A246" s="149">
        <v>236</v>
      </c>
      <c r="B246" s="150">
        <v>292040</v>
      </c>
      <c r="C246" s="151" t="s">
        <v>323</v>
      </c>
      <c r="D246" s="91">
        <v>1</v>
      </c>
      <c r="E246" s="90">
        <v>1</v>
      </c>
      <c r="F246" s="90">
        <v>0</v>
      </c>
      <c r="G246" s="152" t="s">
        <v>86</v>
      </c>
      <c r="H246" s="162">
        <v>500171.50527000002</v>
      </c>
      <c r="I246" s="153">
        <f t="shared" si="22"/>
        <v>2.3103321875576495E-3</v>
      </c>
      <c r="J246" s="93">
        <f t="shared" si="19"/>
        <v>1107211.4201535368</v>
      </c>
      <c r="K246" s="94">
        <f t="shared" si="20"/>
        <v>369070.4733845123</v>
      </c>
      <c r="L246" s="94">
        <f t="shared" si="21"/>
        <v>738140.94676902459</v>
      </c>
      <c r="M246" s="92">
        <f t="shared" si="23"/>
        <v>365</v>
      </c>
      <c r="N246" s="94">
        <f t="shared" si="24"/>
        <v>2022.3039637507522</v>
      </c>
    </row>
    <row r="247" spans="1:14" ht="20.100000000000001" customHeight="1" x14ac:dyDescent="0.25">
      <c r="A247" s="149">
        <v>237</v>
      </c>
      <c r="B247" s="150">
        <v>292225</v>
      </c>
      <c r="C247" s="151" t="s">
        <v>324</v>
      </c>
      <c r="D247" s="91">
        <v>1</v>
      </c>
      <c r="E247" s="90">
        <v>1</v>
      </c>
      <c r="F247" s="90">
        <v>0</v>
      </c>
      <c r="G247" s="152" t="s">
        <v>86</v>
      </c>
      <c r="H247" s="162">
        <v>500171.50527000002</v>
      </c>
      <c r="I247" s="153">
        <f t="shared" si="22"/>
        <v>2.3103321875576495E-3</v>
      </c>
      <c r="J247" s="93">
        <f t="shared" si="19"/>
        <v>1107211.4201535368</v>
      </c>
      <c r="K247" s="94">
        <f t="shared" si="20"/>
        <v>369070.4733845123</v>
      </c>
      <c r="L247" s="94">
        <f t="shared" si="21"/>
        <v>738140.94676902459</v>
      </c>
      <c r="M247" s="92">
        <f t="shared" si="23"/>
        <v>365</v>
      </c>
      <c r="N247" s="94">
        <f t="shared" si="24"/>
        <v>2022.3039637507522</v>
      </c>
    </row>
    <row r="248" spans="1:14" ht="20.100000000000001" customHeight="1" x14ac:dyDescent="0.25">
      <c r="A248" s="149">
        <v>238</v>
      </c>
      <c r="B248" s="150">
        <v>292275</v>
      </c>
      <c r="C248" s="151" t="s">
        <v>325</v>
      </c>
      <c r="D248" s="91">
        <v>1</v>
      </c>
      <c r="E248" s="90">
        <v>1</v>
      </c>
      <c r="F248" s="90">
        <v>0</v>
      </c>
      <c r="G248" s="152" t="s">
        <v>94</v>
      </c>
      <c r="H248" s="162">
        <v>623770.93999999994</v>
      </c>
      <c r="I248" s="153">
        <f t="shared" si="22"/>
        <v>2.8812478623050589E-3</v>
      </c>
      <c r="J248" s="93">
        <f t="shared" si="19"/>
        <v>1380818.9811914321</v>
      </c>
      <c r="K248" s="94">
        <f t="shared" si="20"/>
        <v>460272.99373047741</v>
      </c>
      <c r="L248" s="94">
        <f t="shared" si="21"/>
        <v>920545.98746095481</v>
      </c>
      <c r="M248" s="92">
        <f t="shared" si="23"/>
        <v>365</v>
      </c>
      <c r="N248" s="94">
        <f t="shared" si="24"/>
        <v>2522.0438012628897</v>
      </c>
    </row>
    <row r="249" spans="1:14" ht="20.100000000000001" customHeight="1" x14ac:dyDescent="0.25">
      <c r="A249" s="149">
        <v>239</v>
      </c>
      <c r="B249" s="150">
        <v>292410</v>
      </c>
      <c r="C249" s="151" t="s">
        <v>326</v>
      </c>
      <c r="D249" s="91">
        <v>1</v>
      </c>
      <c r="E249" s="90">
        <v>1</v>
      </c>
      <c r="F249" s="90">
        <v>0</v>
      </c>
      <c r="G249" s="152" t="s">
        <v>94</v>
      </c>
      <c r="H249" s="162">
        <v>623770.93999999994</v>
      </c>
      <c r="I249" s="153">
        <f t="shared" si="22"/>
        <v>2.8812478623050589E-3</v>
      </c>
      <c r="J249" s="93">
        <f t="shared" si="19"/>
        <v>1380818.9811914321</v>
      </c>
      <c r="K249" s="94">
        <f t="shared" si="20"/>
        <v>460272.99373047741</v>
      </c>
      <c r="L249" s="94">
        <f t="shared" si="21"/>
        <v>920545.98746095481</v>
      </c>
      <c r="M249" s="92">
        <f t="shared" si="23"/>
        <v>365</v>
      </c>
      <c r="N249" s="94">
        <f t="shared" si="24"/>
        <v>2522.0438012628897</v>
      </c>
    </row>
    <row r="250" spans="1:14" ht="20.100000000000001" customHeight="1" x14ac:dyDescent="0.25">
      <c r="A250" s="149">
        <v>240</v>
      </c>
      <c r="B250" s="150">
        <v>292470</v>
      </c>
      <c r="C250" s="151" t="s">
        <v>327</v>
      </c>
      <c r="D250" s="91">
        <v>1</v>
      </c>
      <c r="E250" s="90">
        <v>1</v>
      </c>
      <c r="F250" s="90">
        <v>0</v>
      </c>
      <c r="G250" s="152" t="s">
        <v>86</v>
      </c>
      <c r="H250" s="162">
        <v>500171.50527000002</v>
      </c>
      <c r="I250" s="153">
        <f t="shared" si="22"/>
        <v>2.3103321875576495E-3</v>
      </c>
      <c r="J250" s="93">
        <f t="shared" si="19"/>
        <v>1107211.4201535368</v>
      </c>
      <c r="K250" s="94">
        <f t="shared" si="20"/>
        <v>369070.4733845123</v>
      </c>
      <c r="L250" s="94">
        <f t="shared" si="21"/>
        <v>738140.94676902459</v>
      </c>
      <c r="M250" s="92">
        <f t="shared" si="23"/>
        <v>365</v>
      </c>
      <c r="N250" s="94">
        <f t="shared" si="24"/>
        <v>2022.3039637507522</v>
      </c>
    </row>
    <row r="251" spans="1:14" ht="20.100000000000001" customHeight="1" x14ac:dyDescent="0.25">
      <c r="A251" s="149">
        <v>241</v>
      </c>
      <c r="B251" s="150">
        <v>292590</v>
      </c>
      <c r="C251" s="151" t="s">
        <v>328</v>
      </c>
      <c r="D251" s="91">
        <v>1</v>
      </c>
      <c r="E251" s="90">
        <v>0</v>
      </c>
      <c r="F251" s="90">
        <v>1</v>
      </c>
      <c r="G251" s="152" t="s">
        <v>94</v>
      </c>
      <c r="H251" s="162">
        <v>512375.69</v>
      </c>
      <c r="I251" s="153">
        <f t="shared" si="22"/>
        <v>2.3667042929405783E-3</v>
      </c>
      <c r="J251" s="93">
        <f t="shared" si="19"/>
        <v>1134227.3788084087</v>
      </c>
      <c r="K251" s="94">
        <f t="shared" si="20"/>
        <v>378075.79293613619</v>
      </c>
      <c r="L251" s="94">
        <f t="shared" si="21"/>
        <v>756151.58587227238</v>
      </c>
      <c r="M251" s="92">
        <f t="shared" si="23"/>
        <v>365</v>
      </c>
      <c r="N251" s="94">
        <f t="shared" si="24"/>
        <v>2071.6481804719792</v>
      </c>
    </row>
    <row r="252" spans="1:14" ht="20.100000000000001" customHeight="1" x14ac:dyDescent="0.25">
      <c r="A252" s="149">
        <v>242</v>
      </c>
      <c r="B252" s="150">
        <v>292710</v>
      </c>
      <c r="C252" s="151" t="s">
        <v>329</v>
      </c>
      <c r="D252" s="91">
        <v>1</v>
      </c>
      <c r="E252" s="90">
        <v>1</v>
      </c>
      <c r="F252" s="90">
        <v>0</v>
      </c>
      <c r="G252" s="152" t="s">
        <v>86</v>
      </c>
      <c r="H252" s="162">
        <v>608913.45178</v>
      </c>
      <c r="I252" s="153">
        <f t="shared" si="22"/>
        <v>2.8126199358853104E-3</v>
      </c>
      <c r="J252" s="93">
        <f t="shared" si="19"/>
        <v>1347929.5013657063</v>
      </c>
      <c r="K252" s="94">
        <f t="shared" si="20"/>
        <v>449309.83378856879</v>
      </c>
      <c r="L252" s="94">
        <f t="shared" si="21"/>
        <v>898619.66757713759</v>
      </c>
      <c r="M252" s="92">
        <f t="shared" si="23"/>
        <v>365</v>
      </c>
      <c r="N252" s="94">
        <f t="shared" si="24"/>
        <v>2461.971691992158</v>
      </c>
    </row>
    <row r="253" spans="1:14" ht="20.100000000000001" customHeight="1" x14ac:dyDescent="0.25">
      <c r="A253" s="149">
        <v>243</v>
      </c>
      <c r="B253" s="150">
        <v>292890</v>
      </c>
      <c r="C253" s="151" t="s">
        <v>330</v>
      </c>
      <c r="D253" s="91">
        <v>1</v>
      </c>
      <c r="E253" s="90">
        <v>0</v>
      </c>
      <c r="F253" s="90">
        <v>1</v>
      </c>
      <c r="G253" s="152" t="s">
        <v>86</v>
      </c>
      <c r="H253" s="162">
        <v>526382.56539999996</v>
      </c>
      <c r="I253" s="153">
        <f t="shared" si="22"/>
        <v>2.4314031707110351E-3</v>
      </c>
      <c r="J253" s="93">
        <f t="shared" si="19"/>
        <v>1165233.8880560233</v>
      </c>
      <c r="K253" s="94">
        <f t="shared" si="20"/>
        <v>388411.29601867445</v>
      </c>
      <c r="L253" s="94">
        <f t="shared" si="21"/>
        <v>776822.59203734889</v>
      </c>
      <c r="M253" s="92">
        <f t="shared" si="23"/>
        <v>365</v>
      </c>
      <c r="N253" s="94">
        <f t="shared" si="24"/>
        <v>2128.2810740749283</v>
      </c>
    </row>
    <row r="254" spans="1:14" ht="20.100000000000001" customHeight="1" x14ac:dyDescent="0.25">
      <c r="A254" s="149">
        <v>244</v>
      </c>
      <c r="B254" s="150">
        <v>293100</v>
      </c>
      <c r="C254" s="151" t="s">
        <v>331</v>
      </c>
      <c r="D254" s="91">
        <v>1</v>
      </c>
      <c r="E254" s="90">
        <v>0</v>
      </c>
      <c r="F254" s="90">
        <v>1</v>
      </c>
      <c r="G254" s="152" t="s">
        <v>94</v>
      </c>
      <c r="H254" s="162">
        <v>512375.69</v>
      </c>
      <c r="I254" s="153">
        <f t="shared" si="22"/>
        <v>2.3667042929405783E-3</v>
      </c>
      <c r="J254" s="93">
        <f t="shared" si="19"/>
        <v>1134227.3788084087</v>
      </c>
      <c r="K254" s="94">
        <f t="shared" si="20"/>
        <v>378075.79293613619</v>
      </c>
      <c r="L254" s="94">
        <f t="shared" si="21"/>
        <v>756151.58587227238</v>
      </c>
      <c r="M254" s="92">
        <f t="shared" si="23"/>
        <v>365</v>
      </c>
      <c r="N254" s="94">
        <f t="shared" si="24"/>
        <v>2071.6481804719792</v>
      </c>
    </row>
    <row r="255" spans="1:14" ht="20.100000000000001" customHeight="1" x14ac:dyDescent="0.25">
      <c r="A255" s="149">
        <v>245</v>
      </c>
      <c r="B255" s="150">
        <v>293305</v>
      </c>
      <c r="C255" s="151" t="s">
        <v>332</v>
      </c>
      <c r="D255" s="91">
        <v>1</v>
      </c>
      <c r="E255" s="90">
        <v>1</v>
      </c>
      <c r="F255" s="90">
        <v>0</v>
      </c>
      <c r="G255" s="152" t="s">
        <v>94</v>
      </c>
      <c r="H255" s="162">
        <v>623770.93999999994</v>
      </c>
      <c r="I255" s="153">
        <f t="shared" si="22"/>
        <v>2.8812478623050589E-3</v>
      </c>
      <c r="J255" s="93">
        <f t="shared" si="19"/>
        <v>1380818.9811914321</v>
      </c>
      <c r="K255" s="94">
        <f t="shared" si="20"/>
        <v>460272.99373047741</v>
      </c>
      <c r="L255" s="94">
        <f t="shared" si="21"/>
        <v>920545.98746095481</v>
      </c>
      <c r="M255" s="92">
        <f t="shared" si="23"/>
        <v>365</v>
      </c>
      <c r="N255" s="94">
        <f t="shared" si="24"/>
        <v>2522.0438012628897</v>
      </c>
    </row>
    <row r="256" spans="1:14" ht="20.100000000000001" customHeight="1" x14ac:dyDescent="0.25">
      <c r="A256" s="149">
        <v>246</v>
      </c>
      <c r="B256" s="150">
        <v>293317</v>
      </c>
      <c r="C256" s="151" t="s">
        <v>333</v>
      </c>
      <c r="D256" s="91">
        <v>1</v>
      </c>
      <c r="E256" s="90">
        <v>1</v>
      </c>
      <c r="F256" s="90">
        <v>0</v>
      </c>
      <c r="G256" s="152" t="s">
        <v>94</v>
      </c>
      <c r="H256" s="162">
        <v>623770.93999999994</v>
      </c>
      <c r="I256" s="153">
        <f t="shared" si="22"/>
        <v>2.8812478623050589E-3</v>
      </c>
      <c r="J256" s="93">
        <f t="shared" si="19"/>
        <v>1380818.9811914321</v>
      </c>
      <c r="K256" s="94">
        <f t="shared" si="20"/>
        <v>460272.99373047741</v>
      </c>
      <c r="L256" s="94">
        <f t="shared" si="21"/>
        <v>920545.98746095481</v>
      </c>
      <c r="M256" s="92">
        <f t="shared" si="23"/>
        <v>365</v>
      </c>
      <c r="N256" s="94">
        <f t="shared" si="24"/>
        <v>2522.0438012628897</v>
      </c>
    </row>
    <row r="257" spans="1:14" ht="20.100000000000001" customHeight="1" x14ac:dyDescent="0.25">
      <c r="A257" s="149">
        <v>247</v>
      </c>
      <c r="B257" s="150">
        <v>293325</v>
      </c>
      <c r="C257" s="151" t="s">
        <v>334</v>
      </c>
      <c r="D257" s="91">
        <v>1</v>
      </c>
      <c r="E257" s="90">
        <v>1</v>
      </c>
      <c r="F257" s="90">
        <v>0</v>
      </c>
      <c r="G257" s="152" t="s">
        <v>86</v>
      </c>
      <c r="H257" s="162">
        <v>500171.50527000002</v>
      </c>
      <c r="I257" s="153">
        <f t="shared" si="22"/>
        <v>2.3103321875576495E-3</v>
      </c>
      <c r="J257" s="93">
        <f t="shared" ref="J257:J311" si="25">H257/$H$8*$J$8</f>
        <v>1107211.4201535368</v>
      </c>
      <c r="K257" s="94">
        <f t="shared" ref="K257:K311" si="26">H257/$H$8*$J$5</f>
        <v>369070.4733845123</v>
      </c>
      <c r="L257" s="94">
        <f t="shared" ref="L257:L311" si="27">H257/$H$8*$J$5*2</f>
        <v>738140.94676902459</v>
      </c>
      <c r="M257" s="92">
        <f t="shared" si="23"/>
        <v>365</v>
      </c>
      <c r="N257" s="94">
        <f t="shared" si="24"/>
        <v>2022.3039637507522</v>
      </c>
    </row>
    <row r="258" spans="1:14" ht="20.100000000000001" customHeight="1" x14ac:dyDescent="0.25">
      <c r="A258" s="149">
        <v>248</v>
      </c>
      <c r="B258" s="150">
        <v>310100</v>
      </c>
      <c r="C258" s="151" t="s">
        <v>335</v>
      </c>
      <c r="D258" s="91">
        <v>1</v>
      </c>
      <c r="E258" s="89">
        <v>1</v>
      </c>
      <c r="F258" s="89">
        <v>0</v>
      </c>
      <c r="G258" s="152" t="s">
        <v>86</v>
      </c>
      <c r="H258" s="162">
        <v>500171.50527000002</v>
      </c>
      <c r="I258" s="153">
        <f t="shared" si="22"/>
        <v>2.3103321875576495E-3</v>
      </c>
      <c r="J258" s="93">
        <f t="shared" si="25"/>
        <v>1107211.4201535368</v>
      </c>
      <c r="K258" s="94">
        <f t="shared" si="26"/>
        <v>369070.4733845123</v>
      </c>
      <c r="L258" s="94">
        <f t="shared" si="27"/>
        <v>738140.94676902459</v>
      </c>
      <c r="M258" s="92">
        <f t="shared" si="23"/>
        <v>365</v>
      </c>
      <c r="N258" s="94">
        <f t="shared" si="24"/>
        <v>2022.3039637507522</v>
      </c>
    </row>
    <row r="259" spans="1:14" ht="20.100000000000001" customHeight="1" x14ac:dyDescent="0.25">
      <c r="A259" s="149">
        <v>249</v>
      </c>
      <c r="B259" s="150">
        <v>310270</v>
      </c>
      <c r="C259" s="151" t="s">
        <v>336</v>
      </c>
      <c r="D259" s="91">
        <v>1</v>
      </c>
      <c r="E259" s="89">
        <v>1</v>
      </c>
      <c r="F259" s="89">
        <v>0</v>
      </c>
      <c r="G259" s="152" t="s">
        <v>94</v>
      </c>
      <c r="H259" s="162">
        <v>623770.93999999994</v>
      </c>
      <c r="I259" s="153">
        <f t="shared" si="22"/>
        <v>2.8812478623050589E-3</v>
      </c>
      <c r="J259" s="93">
        <f t="shared" si="25"/>
        <v>1380818.9811914321</v>
      </c>
      <c r="K259" s="94">
        <f t="shared" si="26"/>
        <v>460272.99373047741</v>
      </c>
      <c r="L259" s="94">
        <f t="shared" si="27"/>
        <v>920545.98746095481</v>
      </c>
      <c r="M259" s="92">
        <f t="shared" si="23"/>
        <v>365</v>
      </c>
      <c r="N259" s="94">
        <f t="shared" si="24"/>
        <v>2522.0438012628897</v>
      </c>
    </row>
    <row r="260" spans="1:14" ht="20.100000000000001" customHeight="1" x14ac:dyDescent="0.25">
      <c r="A260" s="149">
        <v>250</v>
      </c>
      <c r="B260" s="150">
        <v>310520</v>
      </c>
      <c r="C260" s="151" t="s">
        <v>337</v>
      </c>
      <c r="D260" s="91">
        <v>1</v>
      </c>
      <c r="E260" s="89">
        <v>1</v>
      </c>
      <c r="F260" s="89">
        <v>0</v>
      </c>
      <c r="G260" s="152" t="s">
        <v>86</v>
      </c>
      <c r="H260" s="162">
        <v>500171.50527000002</v>
      </c>
      <c r="I260" s="153">
        <f t="shared" si="22"/>
        <v>2.3103321875576495E-3</v>
      </c>
      <c r="J260" s="93">
        <f t="shared" si="25"/>
        <v>1107211.4201535368</v>
      </c>
      <c r="K260" s="94">
        <f t="shared" si="26"/>
        <v>369070.4733845123</v>
      </c>
      <c r="L260" s="94">
        <f t="shared" si="27"/>
        <v>738140.94676902459</v>
      </c>
      <c r="M260" s="92">
        <f t="shared" si="23"/>
        <v>365</v>
      </c>
      <c r="N260" s="94">
        <f t="shared" si="24"/>
        <v>2022.3039637507522</v>
      </c>
    </row>
    <row r="261" spans="1:14" ht="20.100000000000001" customHeight="1" x14ac:dyDescent="0.25">
      <c r="A261" s="149">
        <v>251</v>
      </c>
      <c r="B261" s="150">
        <v>310665</v>
      </c>
      <c r="C261" s="151" t="s">
        <v>338</v>
      </c>
      <c r="D261" s="91">
        <v>1</v>
      </c>
      <c r="E261" s="89">
        <v>1</v>
      </c>
      <c r="F261" s="89">
        <v>0</v>
      </c>
      <c r="G261" s="152" t="s">
        <v>94</v>
      </c>
      <c r="H261" s="162">
        <v>623770.93999999994</v>
      </c>
      <c r="I261" s="153">
        <f t="shared" si="22"/>
        <v>2.8812478623050589E-3</v>
      </c>
      <c r="J261" s="93">
        <f t="shared" si="25"/>
        <v>1380818.9811914321</v>
      </c>
      <c r="K261" s="94">
        <f t="shared" si="26"/>
        <v>460272.99373047741</v>
      </c>
      <c r="L261" s="94">
        <f t="shared" si="27"/>
        <v>920545.98746095481</v>
      </c>
      <c r="M261" s="92">
        <f t="shared" si="23"/>
        <v>365</v>
      </c>
      <c r="N261" s="94">
        <f t="shared" si="24"/>
        <v>2522.0438012628897</v>
      </c>
    </row>
    <row r="262" spans="1:14" ht="20.100000000000001" customHeight="1" x14ac:dyDescent="0.25">
      <c r="A262" s="149">
        <v>252</v>
      </c>
      <c r="B262" s="150">
        <v>310825</v>
      </c>
      <c r="C262" s="151" t="s">
        <v>339</v>
      </c>
      <c r="D262" s="91">
        <v>1</v>
      </c>
      <c r="E262" s="89">
        <v>1</v>
      </c>
      <c r="F262" s="89">
        <v>0</v>
      </c>
      <c r="G262" s="152" t="s">
        <v>86</v>
      </c>
      <c r="H262" s="162">
        <v>500171.50527000002</v>
      </c>
      <c r="I262" s="153">
        <f t="shared" si="22"/>
        <v>2.3103321875576495E-3</v>
      </c>
      <c r="J262" s="93">
        <f t="shared" si="25"/>
        <v>1107211.4201535368</v>
      </c>
      <c r="K262" s="94">
        <f t="shared" si="26"/>
        <v>369070.4733845123</v>
      </c>
      <c r="L262" s="94">
        <f t="shared" si="27"/>
        <v>738140.94676902459</v>
      </c>
      <c r="M262" s="92">
        <f t="shared" si="23"/>
        <v>365</v>
      </c>
      <c r="N262" s="94">
        <f t="shared" si="24"/>
        <v>2022.3039637507522</v>
      </c>
    </row>
    <row r="263" spans="1:14" ht="20.100000000000001" customHeight="1" x14ac:dyDescent="0.25">
      <c r="A263" s="149">
        <v>253</v>
      </c>
      <c r="B263" s="150">
        <v>310925</v>
      </c>
      <c r="C263" s="151" t="s">
        <v>340</v>
      </c>
      <c r="D263" s="91">
        <v>1</v>
      </c>
      <c r="E263" s="89">
        <v>1</v>
      </c>
      <c r="F263" s="89">
        <v>0</v>
      </c>
      <c r="G263" s="152" t="s">
        <v>94</v>
      </c>
      <c r="H263" s="162">
        <v>623770.93999999994</v>
      </c>
      <c r="I263" s="153">
        <f t="shared" si="22"/>
        <v>2.8812478623050589E-3</v>
      </c>
      <c r="J263" s="93">
        <f t="shared" si="25"/>
        <v>1380818.9811914321</v>
      </c>
      <c r="K263" s="94">
        <f t="shared" si="26"/>
        <v>460272.99373047741</v>
      </c>
      <c r="L263" s="94">
        <f t="shared" si="27"/>
        <v>920545.98746095481</v>
      </c>
      <c r="M263" s="92">
        <f t="shared" si="23"/>
        <v>365</v>
      </c>
      <c r="N263" s="94">
        <f t="shared" si="24"/>
        <v>2522.0438012628897</v>
      </c>
    </row>
    <row r="264" spans="1:14" ht="20.100000000000001" customHeight="1" x14ac:dyDescent="0.25">
      <c r="A264" s="149">
        <v>254</v>
      </c>
      <c r="B264" s="150">
        <v>311205</v>
      </c>
      <c r="C264" s="151" t="s">
        <v>341</v>
      </c>
      <c r="D264" s="91">
        <v>1</v>
      </c>
      <c r="E264" s="89">
        <v>1</v>
      </c>
      <c r="F264" s="89">
        <v>0</v>
      </c>
      <c r="G264" s="152" t="s">
        <v>86</v>
      </c>
      <c r="H264" s="162">
        <v>500171.50527000002</v>
      </c>
      <c r="I264" s="153">
        <f t="shared" si="22"/>
        <v>2.3103321875576495E-3</v>
      </c>
      <c r="J264" s="93">
        <f t="shared" si="25"/>
        <v>1107211.4201535368</v>
      </c>
      <c r="K264" s="94">
        <f t="shared" si="26"/>
        <v>369070.4733845123</v>
      </c>
      <c r="L264" s="94">
        <f t="shared" si="27"/>
        <v>738140.94676902459</v>
      </c>
      <c r="M264" s="92">
        <f t="shared" si="23"/>
        <v>365</v>
      </c>
      <c r="N264" s="94">
        <f t="shared" si="24"/>
        <v>2022.3039637507522</v>
      </c>
    </row>
    <row r="265" spans="1:14" ht="20.100000000000001" customHeight="1" x14ac:dyDescent="0.25">
      <c r="A265" s="149">
        <v>255</v>
      </c>
      <c r="B265" s="150">
        <v>311600</v>
      </c>
      <c r="C265" s="151" t="s">
        <v>342</v>
      </c>
      <c r="D265" s="91">
        <v>1</v>
      </c>
      <c r="E265" s="89">
        <v>1</v>
      </c>
      <c r="F265" s="89">
        <v>0</v>
      </c>
      <c r="G265" s="152" t="s">
        <v>94</v>
      </c>
      <c r="H265" s="162">
        <v>623770.93999999994</v>
      </c>
      <c r="I265" s="153">
        <f t="shared" si="22"/>
        <v>2.8812478623050589E-3</v>
      </c>
      <c r="J265" s="93">
        <f t="shared" si="25"/>
        <v>1380818.9811914321</v>
      </c>
      <c r="K265" s="94">
        <f t="shared" si="26"/>
        <v>460272.99373047741</v>
      </c>
      <c r="L265" s="94">
        <f t="shared" si="27"/>
        <v>920545.98746095481</v>
      </c>
      <c r="M265" s="92">
        <f t="shared" si="23"/>
        <v>365</v>
      </c>
      <c r="N265" s="94">
        <f t="shared" si="24"/>
        <v>2522.0438012628897</v>
      </c>
    </row>
    <row r="266" spans="1:14" ht="20.100000000000001" customHeight="1" x14ac:dyDescent="0.25">
      <c r="A266" s="149">
        <v>256</v>
      </c>
      <c r="B266" s="150">
        <v>311640</v>
      </c>
      <c r="C266" s="151" t="s">
        <v>343</v>
      </c>
      <c r="D266" s="91">
        <v>1</v>
      </c>
      <c r="E266" s="89">
        <v>1</v>
      </c>
      <c r="F266" s="89">
        <v>0</v>
      </c>
      <c r="G266" s="152" t="s">
        <v>86</v>
      </c>
      <c r="H266" s="162">
        <v>500171.50527000002</v>
      </c>
      <c r="I266" s="153">
        <f t="shared" si="22"/>
        <v>2.3103321875576495E-3</v>
      </c>
      <c r="J266" s="93">
        <f t="shared" si="25"/>
        <v>1107211.4201535368</v>
      </c>
      <c r="K266" s="94">
        <f t="shared" si="26"/>
        <v>369070.4733845123</v>
      </c>
      <c r="L266" s="94">
        <f t="shared" si="27"/>
        <v>738140.94676902459</v>
      </c>
      <c r="M266" s="92">
        <f t="shared" si="23"/>
        <v>365</v>
      </c>
      <c r="N266" s="94">
        <f t="shared" si="24"/>
        <v>2022.3039637507522</v>
      </c>
    </row>
    <row r="267" spans="1:14" ht="20.100000000000001" customHeight="1" x14ac:dyDescent="0.25">
      <c r="A267" s="149">
        <v>257</v>
      </c>
      <c r="B267" s="150">
        <v>311650</v>
      </c>
      <c r="C267" s="151" t="s">
        <v>344</v>
      </c>
      <c r="D267" s="91">
        <v>2</v>
      </c>
      <c r="E267" s="89">
        <v>1</v>
      </c>
      <c r="F267" s="89">
        <v>0</v>
      </c>
      <c r="G267" s="152" t="s">
        <v>94</v>
      </c>
      <c r="H267" s="162">
        <v>1247541.8899999999</v>
      </c>
      <c r="I267" s="153">
        <f t="shared" si="22"/>
        <v>5.7624957708009182E-3</v>
      </c>
      <c r="J267" s="93">
        <f t="shared" si="25"/>
        <v>2761637.9845194998</v>
      </c>
      <c r="K267" s="94">
        <f t="shared" si="26"/>
        <v>920545.99483983335</v>
      </c>
      <c r="L267" s="94">
        <f t="shared" si="27"/>
        <v>1841091.9896796667</v>
      </c>
      <c r="M267" s="92">
        <f t="shared" si="23"/>
        <v>365</v>
      </c>
      <c r="N267" s="94">
        <f t="shared" si="24"/>
        <v>5044.0876429579912</v>
      </c>
    </row>
    <row r="268" spans="1:14" ht="20.100000000000001" customHeight="1" x14ac:dyDescent="0.25">
      <c r="A268" s="149">
        <v>258</v>
      </c>
      <c r="B268" s="150">
        <v>311740</v>
      </c>
      <c r="C268" s="151" t="s">
        <v>345</v>
      </c>
      <c r="D268" s="91">
        <v>1</v>
      </c>
      <c r="E268" s="89">
        <v>1</v>
      </c>
      <c r="F268" s="89">
        <v>0</v>
      </c>
      <c r="G268" s="152" t="s">
        <v>94</v>
      </c>
      <c r="H268" s="162">
        <v>623770.93999999994</v>
      </c>
      <c r="I268" s="153">
        <f t="shared" ref="I268:I331" si="28">J268/$J$8</f>
        <v>2.8812478623050589E-3</v>
      </c>
      <c r="J268" s="93">
        <f t="shared" si="25"/>
        <v>1380818.9811914321</v>
      </c>
      <c r="K268" s="94">
        <f t="shared" si="26"/>
        <v>460272.99373047741</v>
      </c>
      <c r="L268" s="94">
        <f t="shared" si="27"/>
        <v>920545.98746095481</v>
      </c>
      <c r="M268" s="92">
        <f t="shared" ref="M268:M331" si="29">IF(G268="ano 1",365,IF(G268="ano 2",365,IF(G268="ano 3",365)))</f>
        <v>365</v>
      </c>
      <c r="N268" s="94">
        <f t="shared" ref="N268:N331" si="30">L268/M268</f>
        <v>2522.0438012628897</v>
      </c>
    </row>
    <row r="269" spans="1:14" ht="20.100000000000001" customHeight="1" x14ac:dyDescent="0.25">
      <c r="A269" s="149">
        <v>259</v>
      </c>
      <c r="B269" s="150">
        <v>312000</v>
      </c>
      <c r="C269" s="151" t="s">
        <v>346</v>
      </c>
      <c r="D269" s="91">
        <v>1</v>
      </c>
      <c r="E269" s="89">
        <v>1</v>
      </c>
      <c r="F269" s="89">
        <v>0</v>
      </c>
      <c r="G269" s="152" t="s">
        <v>86</v>
      </c>
      <c r="H269" s="162">
        <v>500171.50527000002</v>
      </c>
      <c r="I269" s="153">
        <f t="shared" si="28"/>
        <v>2.3103321875576495E-3</v>
      </c>
      <c r="J269" s="93">
        <f t="shared" si="25"/>
        <v>1107211.4201535368</v>
      </c>
      <c r="K269" s="94">
        <f t="shared" si="26"/>
        <v>369070.4733845123</v>
      </c>
      <c r="L269" s="94">
        <f t="shared" si="27"/>
        <v>738140.94676902459</v>
      </c>
      <c r="M269" s="92">
        <f t="shared" si="29"/>
        <v>365</v>
      </c>
      <c r="N269" s="94">
        <f t="shared" si="30"/>
        <v>2022.3039637507522</v>
      </c>
    </row>
    <row r="270" spans="1:14" ht="20.100000000000001" customHeight="1" x14ac:dyDescent="0.25">
      <c r="A270" s="149">
        <v>260</v>
      </c>
      <c r="B270" s="150">
        <v>312083</v>
      </c>
      <c r="C270" s="151" t="s">
        <v>347</v>
      </c>
      <c r="D270" s="91">
        <v>1</v>
      </c>
      <c r="E270" s="89">
        <v>1</v>
      </c>
      <c r="F270" s="89">
        <v>0</v>
      </c>
      <c r="G270" s="152" t="s">
        <v>86</v>
      </c>
      <c r="H270" s="162">
        <v>608913.45178</v>
      </c>
      <c r="I270" s="153">
        <f t="shared" si="28"/>
        <v>2.8126199358853104E-3</v>
      </c>
      <c r="J270" s="93">
        <f t="shared" si="25"/>
        <v>1347929.5013657063</v>
      </c>
      <c r="K270" s="94">
        <f t="shared" si="26"/>
        <v>449309.83378856879</v>
      </c>
      <c r="L270" s="94">
        <f t="shared" si="27"/>
        <v>898619.66757713759</v>
      </c>
      <c r="M270" s="92">
        <f t="shared" si="29"/>
        <v>365</v>
      </c>
      <c r="N270" s="94">
        <f t="shared" si="30"/>
        <v>2461.971691992158</v>
      </c>
    </row>
    <row r="271" spans="1:14" ht="20.100000000000001" customHeight="1" x14ac:dyDescent="0.25">
      <c r="A271" s="149">
        <v>261</v>
      </c>
      <c r="B271" s="150">
        <v>312245</v>
      </c>
      <c r="C271" s="151" t="s">
        <v>348</v>
      </c>
      <c r="D271" s="91">
        <v>1</v>
      </c>
      <c r="E271" s="89">
        <v>1</v>
      </c>
      <c r="F271" s="89">
        <v>0</v>
      </c>
      <c r="G271" s="152" t="s">
        <v>91</v>
      </c>
      <c r="H271" s="162">
        <v>488258.00983</v>
      </c>
      <c r="I271" s="153">
        <f t="shared" si="28"/>
        <v>2.2553027992551402E-3</v>
      </c>
      <c r="J271" s="93">
        <f t="shared" si="25"/>
        <v>1080838.9497786111</v>
      </c>
      <c r="K271" s="94">
        <f t="shared" si="26"/>
        <v>360279.64992620365</v>
      </c>
      <c r="L271" s="94">
        <f t="shared" si="27"/>
        <v>720559.2998524073</v>
      </c>
      <c r="M271" s="92">
        <f t="shared" si="29"/>
        <v>365</v>
      </c>
      <c r="N271" s="94">
        <f t="shared" si="30"/>
        <v>1974.1350680887872</v>
      </c>
    </row>
    <row r="272" spans="1:14" ht="20.100000000000001" customHeight="1" x14ac:dyDescent="0.25">
      <c r="A272" s="149">
        <v>262</v>
      </c>
      <c r="B272" s="150">
        <v>312250</v>
      </c>
      <c r="C272" s="151" t="s">
        <v>349</v>
      </c>
      <c r="D272" s="91">
        <v>1</v>
      </c>
      <c r="E272" s="89">
        <v>1</v>
      </c>
      <c r="F272" s="89">
        <v>0</v>
      </c>
      <c r="G272" s="152" t="s">
        <v>91</v>
      </c>
      <c r="H272" s="162">
        <v>488258.00983</v>
      </c>
      <c r="I272" s="153">
        <f t="shared" si="28"/>
        <v>2.2553027992551402E-3</v>
      </c>
      <c r="J272" s="93">
        <f t="shared" si="25"/>
        <v>1080838.9497786111</v>
      </c>
      <c r="K272" s="94">
        <f t="shared" si="26"/>
        <v>360279.64992620365</v>
      </c>
      <c r="L272" s="94">
        <f t="shared" si="27"/>
        <v>720559.2998524073</v>
      </c>
      <c r="M272" s="92">
        <f t="shared" si="29"/>
        <v>365</v>
      </c>
      <c r="N272" s="94">
        <f t="shared" si="30"/>
        <v>1974.1350680887872</v>
      </c>
    </row>
    <row r="273" spans="1:14" ht="20.100000000000001" customHeight="1" x14ac:dyDescent="0.25">
      <c r="A273" s="149">
        <v>263</v>
      </c>
      <c r="B273" s="150">
        <v>312280</v>
      </c>
      <c r="C273" s="151" t="s">
        <v>350</v>
      </c>
      <c r="D273" s="91">
        <v>1</v>
      </c>
      <c r="E273" s="89">
        <v>1</v>
      </c>
      <c r="F273" s="89">
        <v>0</v>
      </c>
      <c r="G273" s="152" t="s">
        <v>86</v>
      </c>
      <c r="H273" s="162">
        <v>500171.50527000002</v>
      </c>
      <c r="I273" s="153">
        <f t="shared" si="28"/>
        <v>2.3103321875576495E-3</v>
      </c>
      <c r="J273" s="93">
        <f t="shared" si="25"/>
        <v>1107211.4201535368</v>
      </c>
      <c r="K273" s="94">
        <f t="shared" si="26"/>
        <v>369070.4733845123</v>
      </c>
      <c r="L273" s="94">
        <f t="shared" si="27"/>
        <v>738140.94676902459</v>
      </c>
      <c r="M273" s="92">
        <f t="shared" si="29"/>
        <v>365</v>
      </c>
      <c r="N273" s="94">
        <f t="shared" si="30"/>
        <v>2022.3039637507522</v>
      </c>
    </row>
    <row r="274" spans="1:14" ht="20.100000000000001" customHeight="1" x14ac:dyDescent="0.25">
      <c r="A274" s="149">
        <v>264</v>
      </c>
      <c r="B274" s="150">
        <v>312550</v>
      </c>
      <c r="C274" s="151" t="s">
        <v>351</v>
      </c>
      <c r="D274" s="91">
        <v>1</v>
      </c>
      <c r="E274" s="89">
        <v>1</v>
      </c>
      <c r="F274" s="89">
        <v>0</v>
      </c>
      <c r="G274" s="152" t="s">
        <v>86</v>
      </c>
      <c r="H274" s="162">
        <v>500171.50527000002</v>
      </c>
      <c r="I274" s="153">
        <f t="shared" si="28"/>
        <v>2.3103321875576495E-3</v>
      </c>
      <c r="J274" s="93">
        <f t="shared" si="25"/>
        <v>1107211.4201535368</v>
      </c>
      <c r="K274" s="94">
        <f t="shared" si="26"/>
        <v>369070.4733845123</v>
      </c>
      <c r="L274" s="94">
        <f t="shared" si="27"/>
        <v>738140.94676902459</v>
      </c>
      <c r="M274" s="92">
        <f t="shared" si="29"/>
        <v>365</v>
      </c>
      <c r="N274" s="94">
        <f t="shared" si="30"/>
        <v>2022.3039637507522</v>
      </c>
    </row>
    <row r="275" spans="1:14" ht="20.100000000000001" customHeight="1" x14ac:dyDescent="0.25">
      <c r="A275" s="149">
        <v>265</v>
      </c>
      <c r="B275" s="150">
        <v>312560</v>
      </c>
      <c r="C275" s="151" t="s">
        <v>352</v>
      </c>
      <c r="D275" s="91">
        <v>1</v>
      </c>
      <c r="E275" s="89">
        <v>1</v>
      </c>
      <c r="F275" s="89">
        <v>0</v>
      </c>
      <c r="G275" s="152" t="s">
        <v>91</v>
      </c>
      <c r="H275" s="162">
        <v>488258.00983</v>
      </c>
      <c r="I275" s="153">
        <f t="shared" si="28"/>
        <v>2.2553027992551402E-3</v>
      </c>
      <c r="J275" s="93">
        <f t="shared" si="25"/>
        <v>1080838.9497786111</v>
      </c>
      <c r="K275" s="94">
        <f t="shared" si="26"/>
        <v>360279.64992620365</v>
      </c>
      <c r="L275" s="94">
        <f t="shared" si="27"/>
        <v>720559.2998524073</v>
      </c>
      <c r="M275" s="92">
        <f t="shared" si="29"/>
        <v>365</v>
      </c>
      <c r="N275" s="94">
        <f t="shared" si="30"/>
        <v>1974.1350680887872</v>
      </c>
    </row>
    <row r="276" spans="1:14" ht="20.100000000000001" customHeight="1" x14ac:dyDescent="0.25">
      <c r="A276" s="149">
        <v>266</v>
      </c>
      <c r="B276" s="150">
        <v>312620</v>
      </c>
      <c r="C276" s="151" t="s">
        <v>353</v>
      </c>
      <c r="D276" s="91">
        <v>3</v>
      </c>
      <c r="E276" s="89">
        <v>1</v>
      </c>
      <c r="F276" s="89">
        <v>0</v>
      </c>
      <c r="G276" s="152" t="s">
        <v>94</v>
      </c>
      <c r="H276" s="162">
        <v>1537127.07</v>
      </c>
      <c r="I276" s="153">
        <f t="shared" si="28"/>
        <v>7.1001128788217346E-3</v>
      </c>
      <c r="J276" s="93">
        <f t="shared" si="25"/>
        <v>3402682.1364252265</v>
      </c>
      <c r="K276" s="94">
        <f t="shared" si="26"/>
        <v>1134227.3788084087</v>
      </c>
      <c r="L276" s="94">
        <f t="shared" si="27"/>
        <v>2268454.7576168175</v>
      </c>
      <c r="M276" s="92">
        <f t="shared" si="29"/>
        <v>365</v>
      </c>
      <c r="N276" s="94">
        <f t="shared" si="30"/>
        <v>6214.9445414159381</v>
      </c>
    </row>
    <row r="277" spans="1:14" ht="20.100000000000001" customHeight="1" x14ac:dyDescent="0.25">
      <c r="A277" s="149">
        <v>267</v>
      </c>
      <c r="B277" s="150">
        <v>312660</v>
      </c>
      <c r="C277" s="151" t="s">
        <v>354</v>
      </c>
      <c r="D277" s="91">
        <v>1</v>
      </c>
      <c r="E277" s="89">
        <v>1</v>
      </c>
      <c r="F277" s="89">
        <v>0</v>
      </c>
      <c r="G277" s="152" t="s">
        <v>94</v>
      </c>
      <c r="H277" s="162">
        <v>623770.93999999994</v>
      </c>
      <c r="I277" s="153">
        <f t="shared" si="28"/>
        <v>2.8812478623050589E-3</v>
      </c>
      <c r="J277" s="93">
        <f t="shared" si="25"/>
        <v>1380818.9811914321</v>
      </c>
      <c r="K277" s="94">
        <f t="shared" si="26"/>
        <v>460272.99373047741</v>
      </c>
      <c r="L277" s="94">
        <f t="shared" si="27"/>
        <v>920545.98746095481</v>
      </c>
      <c r="M277" s="92">
        <f t="shared" si="29"/>
        <v>365</v>
      </c>
      <c r="N277" s="94">
        <f t="shared" si="30"/>
        <v>2522.0438012628897</v>
      </c>
    </row>
    <row r="278" spans="1:14" ht="20.100000000000001" customHeight="1" x14ac:dyDescent="0.25">
      <c r="A278" s="149">
        <v>268</v>
      </c>
      <c r="B278" s="150">
        <v>312675</v>
      </c>
      <c r="C278" s="151" t="s">
        <v>355</v>
      </c>
      <c r="D278" s="91">
        <v>1</v>
      </c>
      <c r="E278" s="89">
        <v>1</v>
      </c>
      <c r="F278" s="89">
        <v>0</v>
      </c>
      <c r="G278" s="152" t="s">
        <v>86</v>
      </c>
      <c r="H278" s="162">
        <v>500171.50527000002</v>
      </c>
      <c r="I278" s="153">
        <f t="shared" si="28"/>
        <v>2.3103321875576495E-3</v>
      </c>
      <c r="J278" s="93">
        <f t="shared" si="25"/>
        <v>1107211.4201535368</v>
      </c>
      <c r="K278" s="94">
        <f t="shared" si="26"/>
        <v>369070.4733845123</v>
      </c>
      <c r="L278" s="94">
        <f t="shared" si="27"/>
        <v>738140.94676902459</v>
      </c>
      <c r="M278" s="92">
        <f t="shared" si="29"/>
        <v>365</v>
      </c>
      <c r="N278" s="94">
        <f t="shared" si="30"/>
        <v>2022.3039637507522</v>
      </c>
    </row>
    <row r="279" spans="1:14" ht="20.100000000000001" customHeight="1" x14ac:dyDescent="0.25">
      <c r="A279" s="149">
        <v>269</v>
      </c>
      <c r="B279" s="150">
        <v>312680</v>
      </c>
      <c r="C279" s="151" t="s">
        <v>356</v>
      </c>
      <c r="D279" s="91">
        <v>1</v>
      </c>
      <c r="E279" s="89">
        <v>1</v>
      </c>
      <c r="F279" s="89">
        <v>0</v>
      </c>
      <c r="G279" s="152" t="s">
        <v>86</v>
      </c>
      <c r="H279" s="162">
        <v>500171.50527000002</v>
      </c>
      <c r="I279" s="153">
        <f t="shared" si="28"/>
        <v>2.3103321875576495E-3</v>
      </c>
      <c r="J279" s="93">
        <f t="shared" si="25"/>
        <v>1107211.4201535368</v>
      </c>
      <c r="K279" s="94">
        <f t="shared" si="26"/>
        <v>369070.4733845123</v>
      </c>
      <c r="L279" s="94">
        <f t="shared" si="27"/>
        <v>738140.94676902459</v>
      </c>
      <c r="M279" s="92">
        <f t="shared" si="29"/>
        <v>365</v>
      </c>
      <c r="N279" s="94">
        <f t="shared" si="30"/>
        <v>2022.3039637507522</v>
      </c>
    </row>
    <row r="280" spans="1:14" ht="20.100000000000001" customHeight="1" x14ac:dyDescent="0.25">
      <c r="A280" s="149">
        <v>270</v>
      </c>
      <c r="B280" s="150">
        <v>312695</v>
      </c>
      <c r="C280" s="151" t="s">
        <v>357</v>
      </c>
      <c r="D280" s="91">
        <v>1</v>
      </c>
      <c r="E280" s="89">
        <v>1</v>
      </c>
      <c r="F280" s="89">
        <v>0</v>
      </c>
      <c r="G280" s="152" t="s">
        <v>94</v>
      </c>
      <c r="H280" s="162">
        <v>512375.69</v>
      </c>
      <c r="I280" s="153">
        <f t="shared" si="28"/>
        <v>2.3667042929405783E-3</v>
      </c>
      <c r="J280" s="93">
        <f t="shared" si="25"/>
        <v>1134227.3788084087</v>
      </c>
      <c r="K280" s="94">
        <f t="shared" si="26"/>
        <v>378075.79293613619</v>
      </c>
      <c r="L280" s="94">
        <f t="shared" si="27"/>
        <v>756151.58587227238</v>
      </c>
      <c r="M280" s="92">
        <f t="shared" si="29"/>
        <v>365</v>
      </c>
      <c r="N280" s="94">
        <f t="shared" si="30"/>
        <v>2071.6481804719792</v>
      </c>
    </row>
    <row r="281" spans="1:14" ht="20.100000000000001" customHeight="1" x14ac:dyDescent="0.25">
      <c r="A281" s="149">
        <v>271</v>
      </c>
      <c r="B281" s="150">
        <v>312733</v>
      </c>
      <c r="C281" s="151" t="s">
        <v>358</v>
      </c>
      <c r="D281" s="91">
        <v>2</v>
      </c>
      <c r="E281" s="89">
        <v>1</v>
      </c>
      <c r="F281" s="89">
        <v>0</v>
      </c>
      <c r="G281" s="152" t="s">
        <v>94</v>
      </c>
      <c r="H281" s="162">
        <v>1024751.38</v>
      </c>
      <c r="I281" s="153">
        <f t="shared" si="28"/>
        <v>4.7334085858811567E-3</v>
      </c>
      <c r="J281" s="93">
        <f t="shared" si="25"/>
        <v>2268454.7576168175</v>
      </c>
      <c r="K281" s="94">
        <f t="shared" si="26"/>
        <v>756151.58587227238</v>
      </c>
      <c r="L281" s="94">
        <f t="shared" si="27"/>
        <v>1512303.1717445448</v>
      </c>
      <c r="M281" s="92">
        <f t="shared" si="29"/>
        <v>365</v>
      </c>
      <c r="N281" s="94">
        <f t="shared" si="30"/>
        <v>4143.2963609439585</v>
      </c>
    </row>
    <row r="282" spans="1:14" ht="20.100000000000001" customHeight="1" x14ac:dyDescent="0.25">
      <c r="A282" s="149">
        <v>272</v>
      </c>
      <c r="B282" s="150">
        <v>312735</v>
      </c>
      <c r="C282" s="151" t="s">
        <v>359</v>
      </c>
      <c r="D282" s="91">
        <v>1</v>
      </c>
      <c r="E282" s="89">
        <v>1</v>
      </c>
      <c r="F282" s="89">
        <v>0</v>
      </c>
      <c r="G282" s="152" t="s">
        <v>94</v>
      </c>
      <c r="H282" s="162">
        <v>623770.93999999994</v>
      </c>
      <c r="I282" s="153">
        <f t="shared" si="28"/>
        <v>2.8812478623050589E-3</v>
      </c>
      <c r="J282" s="93">
        <f t="shared" si="25"/>
        <v>1380818.9811914321</v>
      </c>
      <c r="K282" s="94">
        <f t="shared" si="26"/>
        <v>460272.99373047741</v>
      </c>
      <c r="L282" s="94">
        <f t="shared" si="27"/>
        <v>920545.98746095481</v>
      </c>
      <c r="M282" s="92">
        <f t="shared" si="29"/>
        <v>365</v>
      </c>
      <c r="N282" s="94">
        <f t="shared" si="30"/>
        <v>2522.0438012628897</v>
      </c>
    </row>
    <row r="283" spans="1:14" ht="20.100000000000001" customHeight="1" x14ac:dyDescent="0.25">
      <c r="A283" s="149">
        <v>273</v>
      </c>
      <c r="B283" s="92">
        <v>312750</v>
      </c>
      <c r="C283" s="154" t="s">
        <v>360</v>
      </c>
      <c r="D283" s="91">
        <v>1</v>
      </c>
      <c r="E283" s="89">
        <v>1</v>
      </c>
      <c r="F283" s="89">
        <v>0</v>
      </c>
      <c r="G283" s="152" t="s">
        <v>86</v>
      </c>
      <c r="H283" s="162">
        <v>500171.50527000002</v>
      </c>
      <c r="I283" s="153">
        <f t="shared" si="28"/>
        <v>2.3103321875576495E-3</v>
      </c>
      <c r="J283" s="93">
        <f t="shared" si="25"/>
        <v>1107211.4201535368</v>
      </c>
      <c r="K283" s="94">
        <f t="shared" si="26"/>
        <v>369070.4733845123</v>
      </c>
      <c r="L283" s="94">
        <f t="shared" si="27"/>
        <v>738140.94676902459</v>
      </c>
      <c r="M283" s="92">
        <f t="shared" si="29"/>
        <v>365</v>
      </c>
      <c r="N283" s="94">
        <f t="shared" si="30"/>
        <v>2022.3039637507522</v>
      </c>
    </row>
    <row r="284" spans="1:14" ht="20.100000000000001" customHeight="1" x14ac:dyDescent="0.25">
      <c r="A284" s="149">
        <v>274</v>
      </c>
      <c r="B284" s="92">
        <v>312965</v>
      </c>
      <c r="C284" s="154" t="s">
        <v>361</v>
      </c>
      <c r="D284" s="91">
        <v>2</v>
      </c>
      <c r="E284" s="89">
        <v>1</v>
      </c>
      <c r="F284" s="89">
        <v>0</v>
      </c>
      <c r="G284" s="152" t="s">
        <v>94</v>
      </c>
      <c r="H284" s="162">
        <v>1247541.8899999999</v>
      </c>
      <c r="I284" s="153">
        <f t="shared" si="28"/>
        <v>5.7624957708009182E-3</v>
      </c>
      <c r="J284" s="93">
        <f t="shared" si="25"/>
        <v>2761637.9845194998</v>
      </c>
      <c r="K284" s="94">
        <f t="shared" si="26"/>
        <v>920545.99483983335</v>
      </c>
      <c r="L284" s="94">
        <f t="shared" si="27"/>
        <v>1841091.9896796667</v>
      </c>
      <c r="M284" s="92">
        <f t="shared" si="29"/>
        <v>365</v>
      </c>
      <c r="N284" s="94">
        <f t="shared" si="30"/>
        <v>5044.0876429579912</v>
      </c>
    </row>
    <row r="285" spans="1:14" ht="20.100000000000001" customHeight="1" x14ac:dyDescent="0.25">
      <c r="A285" s="149">
        <v>275</v>
      </c>
      <c r="B285" s="92">
        <v>313000</v>
      </c>
      <c r="C285" s="154" t="s">
        <v>362</v>
      </c>
      <c r="D285" s="91">
        <v>1</v>
      </c>
      <c r="E285" s="89">
        <v>1</v>
      </c>
      <c r="F285" s="89">
        <v>0</v>
      </c>
      <c r="G285" s="152" t="s">
        <v>94</v>
      </c>
      <c r="H285" s="162">
        <v>623770.93999999994</v>
      </c>
      <c r="I285" s="153">
        <f t="shared" si="28"/>
        <v>2.8812478623050589E-3</v>
      </c>
      <c r="J285" s="93">
        <f t="shared" si="25"/>
        <v>1380818.9811914321</v>
      </c>
      <c r="K285" s="94">
        <f t="shared" si="26"/>
        <v>460272.99373047741</v>
      </c>
      <c r="L285" s="94">
        <f t="shared" si="27"/>
        <v>920545.98746095481</v>
      </c>
      <c r="M285" s="92">
        <f t="shared" si="29"/>
        <v>365</v>
      </c>
      <c r="N285" s="94">
        <f t="shared" si="30"/>
        <v>2522.0438012628897</v>
      </c>
    </row>
    <row r="286" spans="1:14" ht="20.100000000000001" customHeight="1" x14ac:dyDescent="0.25">
      <c r="A286" s="149">
        <v>276</v>
      </c>
      <c r="B286" s="150">
        <v>313005</v>
      </c>
      <c r="C286" s="151" t="s">
        <v>363</v>
      </c>
      <c r="D286" s="91">
        <v>1</v>
      </c>
      <c r="E286" s="89">
        <v>1</v>
      </c>
      <c r="F286" s="89">
        <v>0</v>
      </c>
      <c r="G286" s="152" t="s">
        <v>94</v>
      </c>
      <c r="H286" s="162">
        <v>623770.93999999994</v>
      </c>
      <c r="I286" s="153">
        <f t="shared" si="28"/>
        <v>2.8812478623050589E-3</v>
      </c>
      <c r="J286" s="93">
        <f t="shared" si="25"/>
        <v>1380818.9811914321</v>
      </c>
      <c r="K286" s="94">
        <f t="shared" si="26"/>
        <v>460272.99373047741</v>
      </c>
      <c r="L286" s="94">
        <f t="shared" si="27"/>
        <v>920545.98746095481</v>
      </c>
      <c r="M286" s="92">
        <f t="shared" si="29"/>
        <v>365</v>
      </c>
      <c r="N286" s="94">
        <f t="shared" si="30"/>
        <v>2522.0438012628897</v>
      </c>
    </row>
    <row r="287" spans="1:14" ht="20.100000000000001" customHeight="1" x14ac:dyDescent="0.25">
      <c r="A287" s="149">
        <v>277</v>
      </c>
      <c r="B287" s="150">
        <v>313065</v>
      </c>
      <c r="C287" s="151" t="s">
        <v>364</v>
      </c>
      <c r="D287" s="91">
        <v>2</v>
      </c>
      <c r="E287" s="89">
        <v>1</v>
      </c>
      <c r="F287" s="89">
        <v>0</v>
      </c>
      <c r="G287" s="152" t="s">
        <v>94</v>
      </c>
      <c r="H287" s="162">
        <v>1247541.8899999999</v>
      </c>
      <c r="I287" s="153">
        <f t="shared" si="28"/>
        <v>5.7624957708009182E-3</v>
      </c>
      <c r="J287" s="93">
        <f t="shared" si="25"/>
        <v>2761637.9845194998</v>
      </c>
      <c r="K287" s="94">
        <f t="shared" si="26"/>
        <v>920545.99483983335</v>
      </c>
      <c r="L287" s="94">
        <f t="shared" si="27"/>
        <v>1841091.9896796667</v>
      </c>
      <c r="M287" s="92">
        <f t="shared" si="29"/>
        <v>365</v>
      </c>
      <c r="N287" s="94">
        <f t="shared" si="30"/>
        <v>5044.0876429579912</v>
      </c>
    </row>
    <row r="288" spans="1:14" ht="20.100000000000001" customHeight="1" x14ac:dyDescent="0.25">
      <c r="A288" s="149">
        <v>278</v>
      </c>
      <c r="B288" s="150">
        <v>313080</v>
      </c>
      <c r="C288" s="151" t="s">
        <v>365</v>
      </c>
      <c r="D288" s="91">
        <v>1</v>
      </c>
      <c r="E288" s="89">
        <v>1</v>
      </c>
      <c r="F288" s="89">
        <v>0</v>
      </c>
      <c r="G288" s="152" t="s">
        <v>94</v>
      </c>
      <c r="H288" s="162">
        <v>623770.93999999994</v>
      </c>
      <c r="I288" s="153">
        <f t="shared" si="28"/>
        <v>2.8812478623050589E-3</v>
      </c>
      <c r="J288" s="93">
        <f t="shared" si="25"/>
        <v>1380818.9811914321</v>
      </c>
      <c r="K288" s="94">
        <f t="shared" si="26"/>
        <v>460272.99373047741</v>
      </c>
      <c r="L288" s="94">
        <f t="shared" si="27"/>
        <v>920545.98746095481</v>
      </c>
      <c r="M288" s="92">
        <f t="shared" si="29"/>
        <v>365</v>
      </c>
      <c r="N288" s="94">
        <f t="shared" si="30"/>
        <v>2522.0438012628897</v>
      </c>
    </row>
    <row r="289" spans="1:14" ht="20.100000000000001" customHeight="1" x14ac:dyDescent="0.25">
      <c r="A289" s="149">
        <v>279</v>
      </c>
      <c r="B289" s="150">
        <v>313200</v>
      </c>
      <c r="C289" s="151" t="s">
        <v>366</v>
      </c>
      <c r="D289" s="91">
        <v>1</v>
      </c>
      <c r="E289" s="89">
        <v>1</v>
      </c>
      <c r="F289" s="89">
        <v>0</v>
      </c>
      <c r="G289" s="152" t="s">
        <v>94</v>
      </c>
      <c r="H289" s="162">
        <v>623770.93999999994</v>
      </c>
      <c r="I289" s="153">
        <f t="shared" si="28"/>
        <v>2.8812478623050589E-3</v>
      </c>
      <c r="J289" s="93">
        <f t="shared" si="25"/>
        <v>1380818.9811914321</v>
      </c>
      <c r="K289" s="94">
        <f t="shared" si="26"/>
        <v>460272.99373047741</v>
      </c>
      <c r="L289" s="94">
        <f t="shared" si="27"/>
        <v>920545.98746095481</v>
      </c>
      <c r="M289" s="92">
        <f t="shared" si="29"/>
        <v>365</v>
      </c>
      <c r="N289" s="94">
        <f t="shared" si="30"/>
        <v>2522.0438012628897</v>
      </c>
    </row>
    <row r="290" spans="1:14" ht="20.100000000000001" customHeight="1" x14ac:dyDescent="0.25">
      <c r="A290" s="149">
        <v>280</v>
      </c>
      <c r="B290" s="150">
        <v>313230</v>
      </c>
      <c r="C290" s="151" t="s">
        <v>367</v>
      </c>
      <c r="D290" s="91">
        <v>1</v>
      </c>
      <c r="E290" s="89">
        <v>1</v>
      </c>
      <c r="F290" s="89">
        <v>0</v>
      </c>
      <c r="G290" s="152" t="s">
        <v>86</v>
      </c>
      <c r="H290" s="162">
        <v>608913.45178</v>
      </c>
      <c r="I290" s="153">
        <f t="shared" si="28"/>
        <v>2.8126199358853104E-3</v>
      </c>
      <c r="J290" s="93">
        <f t="shared" si="25"/>
        <v>1347929.5013657063</v>
      </c>
      <c r="K290" s="94">
        <f t="shared" si="26"/>
        <v>449309.83378856879</v>
      </c>
      <c r="L290" s="94">
        <f t="shared" si="27"/>
        <v>898619.66757713759</v>
      </c>
      <c r="M290" s="92">
        <f t="shared" si="29"/>
        <v>365</v>
      </c>
      <c r="N290" s="94">
        <f t="shared" si="30"/>
        <v>2461.971691992158</v>
      </c>
    </row>
    <row r="291" spans="1:14" ht="20.100000000000001" customHeight="1" x14ac:dyDescent="0.25">
      <c r="A291" s="149">
        <v>281</v>
      </c>
      <c r="B291" s="150">
        <v>313545</v>
      </c>
      <c r="C291" s="151" t="s">
        <v>368</v>
      </c>
      <c r="D291" s="91">
        <v>1</v>
      </c>
      <c r="E291" s="89">
        <v>1</v>
      </c>
      <c r="F291" s="89">
        <v>0</v>
      </c>
      <c r="G291" s="152" t="s">
        <v>86</v>
      </c>
      <c r="H291" s="162">
        <v>500171.50527000002</v>
      </c>
      <c r="I291" s="153">
        <f t="shared" si="28"/>
        <v>2.3103321875576495E-3</v>
      </c>
      <c r="J291" s="93">
        <f t="shared" si="25"/>
        <v>1107211.4201535368</v>
      </c>
      <c r="K291" s="94">
        <f t="shared" si="26"/>
        <v>369070.4733845123</v>
      </c>
      <c r="L291" s="94">
        <f t="shared" si="27"/>
        <v>738140.94676902459</v>
      </c>
      <c r="M291" s="92">
        <f t="shared" si="29"/>
        <v>365</v>
      </c>
      <c r="N291" s="94">
        <f t="shared" si="30"/>
        <v>2022.3039637507522</v>
      </c>
    </row>
    <row r="292" spans="1:14" ht="20.100000000000001" customHeight="1" x14ac:dyDescent="0.25">
      <c r="A292" s="149">
        <v>282</v>
      </c>
      <c r="B292" s="150">
        <v>313650</v>
      </c>
      <c r="C292" s="151" t="s">
        <v>369</v>
      </c>
      <c r="D292" s="91">
        <v>1</v>
      </c>
      <c r="E292" s="89">
        <v>1</v>
      </c>
      <c r="F292" s="89">
        <v>0</v>
      </c>
      <c r="G292" s="152" t="s">
        <v>91</v>
      </c>
      <c r="H292" s="162">
        <v>488258.00983</v>
      </c>
      <c r="I292" s="153">
        <f t="shared" si="28"/>
        <v>2.2553027992551402E-3</v>
      </c>
      <c r="J292" s="93">
        <f t="shared" si="25"/>
        <v>1080838.9497786111</v>
      </c>
      <c r="K292" s="94">
        <f t="shared" si="26"/>
        <v>360279.64992620365</v>
      </c>
      <c r="L292" s="94">
        <f t="shared" si="27"/>
        <v>720559.2998524073</v>
      </c>
      <c r="M292" s="92">
        <f t="shared" si="29"/>
        <v>365</v>
      </c>
      <c r="N292" s="94">
        <f t="shared" si="30"/>
        <v>1974.1350680887872</v>
      </c>
    </row>
    <row r="293" spans="1:14" ht="20.100000000000001" customHeight="1" x14ac:dyDescent="0.25">
      <c r="A293" s="149">
        <v>283</v>
      </c>
      <c r="B293" s="150">
        <v>313652</v>
      </c>
      <c r="C293" s="151" t="s">
        <v>370</v>
      </c>
      <c r="D293" s="91">
        <v>1</v>
      </c>
      <c r="E293" s="89">
        <v>1</v>
      </c>
      <c r="F293" s="89">
        <v>0</v>
      </c>
      <c r="G293" s="152" t="s">
        <v>94</v>
      </c>
      <c r="H293" s="162">
        <v>512375.69</v>
      </c>
      <c r="I293" s="153">
        <f t="shared" si="28"/>
        <v>2.3667042929405783E-3</v>
      </c>
      <c r="J293" s="93">
        <f t="shared" si="25"/>
        <v>1134227.3788084087</v>
      </c>
      <c r="K293" s="94">
        <f t="shared" si="26"/>
        <v>378075.79293613619</v>
      </c>
      <c r="L293" s="94">
        <f t="shared" si="27"/>
        <v>756151.58587227238</v>
      </c>
      <c r="M293" s="92">
        <f t="shared" si="29"/>
        <v>365</v>
      </c>
      <c r="N293" s="94">
        <f t="shared" si="30"/>
        <v>2071.6481804719792</v>
      </c>
    </row>
    <row r="294" spans="1:14" ht="20.100000000000001" customHeight="1" x14ac:dyDescent="0.25">
      <c r="A294" s="149">
        <v>284</v>
      </c>
      <c r="B294" s="150">
        <v>313655</v>
      </c>
      <c r="C294" s="151" t="s">
        <v>371</v>
      </c>
      <c r="D294" s="91">
        <v>1</v>
      </c>
      <c r="E294" s="89">
        <v>1</v>
      </c>
      <c r="F294" s="89">
        <v>0</v>
      </c>
      <c r="G294" s="152" t="s">
        <v>86</v>
      </c>
      <c r="H294" s="162">
        <v>500171.50527000002</v>
      </c>
      <c r="I294" s="153">
        <f t="shared" si="28"/>
        <v>2.3103321875576495E-3</v>
      </c>
      <c r="J294" s="93">
        <f t="shared" si="25"/>
        <v>1107211.4201535368</v>
      </c>
      <c r="K294" s="94">
        <f t="shared" si="26"/>
        <v>369070.4733845123</v>
      </c>
      <c r="L294" s="94">
        <f t="shared" si="27"/>
        <v>738140.94676902459</v>
      </c>
      <c r="M294" s="92">
        <f t="shared" si="29"/>
        <v>365</v>
      </c>
      <c r="N294" s="94">
        <f t="shared" si="30"/>
        <v>2022.3039637507522</v>
      </c>
    </row>
    <row r="295" spans="1:14" ht="20.100000000000001" customHeight="1" x14ac:dyDescent="0.25">
      <c r="A295" s="149">
        <v>285</v>
      </c>
      <c r="B295" s="150">
        <v>313657</v>
      </c>
      <c r="C295" s="151" t="s">
        <v>372</v>
      </c>
      <c r="D295" s="91">
        <v>1</v>
      </c>
      <c r="E295" s="89">
        <v>1</v>
      </c>
      <c r="F295" s="89">
        <v>0</v>
      </c>
      <c r="G295" s="152" t="s">
        <v>94</v>
      </c>
      <c r="H295" s="162">
        <v>512375.69</v>
      </c>
      <c r="I295" s="153">
        <f t="shared" si="28"/>
        <v>2.3667042929405783E-3</v>
      </c>
      <c r="J295" s="93">
        <f t="shared" si="25"/>
        <v>1134227.3788084087</v>
      </c>
      <c r="K295" s="94">
        <f t="shared" si="26"/>
        <v>378075.79293613619</v>
      </c>
      <c r="L295" s="94">
        <f t="shared" si="27"/>
        <v>756151.58587227238</v>
      </c>
      <c r="M295" s="92">
        <f t="shared" si="29"/>
        <v>365</v>
      </c>
      <c r="N295" s="94">
        <f t="shared" si="30"/>
        <v>2071.6481804719792</v>
      </c>
    </row>
    <row r="296" spans="1:14" ht="20.100000000000001" customHeight="1" x14ac:dyDescent="0.25">
      <c r="A296" s="149">
        <v>286</v>
      </c>
      <c r="B296" s="150">
        <v>313680</v>
      </c>
      <c r="C296" s="151" t="s">
        <v>373</v>
      </c>
      <c r="D296" s="91">
        <v>1</v>
      </c>
      <c r="E296" s="89">
        <v>1</v>
      </c>
      <c r="F296" s="89">
        <v>0</v>
      </c>
      <c r="G296" s="152" t="s">
        <v>94</v>
      </c>
      <c r="H296" s="162">
        <v>623770.93999999994</v>
      </c>
      <c r="I296" s="153">
        <f t="shared" si="28"/>
        <v>2.8812478623050589E-3</v>
      </c>
      <c r="J296" s="93">
        <f t="shared" si="25"/>
        <v>1380818.9811914321</v>
      </c>
      <c r="K296" s="94">
        <f t="shared" si="26"/>
        <v>460272.99373047741</v>
      </c>
      <c r="L296" s="94">
        <f t="shared" si="27"/>
        <v>920545.98746095481</v>
      </c>
      <c r="M296" s="92">
        <f t="shared" si="29"/>
        <v>365</v>
      </c>
      <c r="N296" s="94">
        <f t="shared" si="30"/>
        <v>2522.0438012628897</v>
      </c>
    </row>
    <row r="297" spans="1:14" ht="20.100000000000001" customHeight="1" x14ac:dyDescent="0.25">
      <c r="A297" s="149">
        <v>287</v>
      </c>
      <c r="B297" s="150">
        <v>313695</v>
      </c>
      <c r="C297" s="151" t="s">
        <v>374</v>
      </c>
      <c r="D297" s="91">
        <v>3</v>
      </c>
      <c r="E297" s="89">
        <v>1</v>
      </c>
      <c r="F297" s="89">
        <v>0</v>
      </c>
      <c r="G297" s="152" t="s">
        <v>94</v>
      </c>
      <c r="H297" s="162">
        <v>1537127.07</v>
      </c>
      <c r="I297" s="153">
        <f t="shared" si="28"/>
        <v>7.1001128788217346E-3</v>
      </c>
      <c r="J297" s="93">
        <f t="shared" si="25"/>
        <v>3402682.1364252265</v>
      </c>
      <c r="K297" s="94">
        <f t="shared" si="26"/>
        <v>1134227.3788084087</v>
      </c>
      <c r="L297" s="94">
        <f t="shared" si="27"/>
        <v>2268454.7576168175</v>
      </c>
      <c r="M297" s="92">
        <f t="shared" si="29"/>
        <v>365</v>
      </c>
      <c r="N297" s="94">
        <f t="shared" si="30"/>
        <v>6214.9445414159381</v>
      </c>
    </row>
    <row r="298" spans="1:14" ht="20.100000000000001" customHeight="1" x14ac:dyDescent="0.25">
      <c r="A298" s="149">
        <v>288</v>
      </c>
      <c r="B298" s="150">
        <v>313810</v>
      </c>
      <c r="C298" s="151" t="s">
        <v>375</v>
      </c>
      <c r="D298" s="91">
        <v>1</v>
      </c>
      <c r="E298" s="89">
        <v>1</v>
      </c>
      <c r="F298" s="89">
        <v>0</v>
      </c>
      <c r="G298" s="152" t="s">
        <v>86</v>
      </c>
      <c r="H298" s="162">
        <v>608913.45178</v>
      </c>
      <c r="I298" s="153">
        <f t="shared" si="28"/>
        <v>2.8126199358853104E-3</v>
      </c>
      <c r="J298" s="93">
        <f t="shared" si="25"/>
        <v>1347929.5013657063</v>
      </c>
      <c r="K298" s="94">
        <f t="shared" si="26"/>
        <v>449309.83378856879</v>
      </c>
      <c r="L298" s="94">
        <f t="shared" si="27"/>
        <v>898619.66757713759</v>
      </c>
      <c r="M298" s="92">
        <f t="shared" si="29"/>
        <v>365</v>
      </c>
      <c r="N298" s="94">
        <f t="shared" si="30"/>
        <v>2461.971691992158</v>
      </c>
    </row>
    <row r="299" spans="1:14" ht="20.100000000000001" customHeight="1" x14ac:dyDescent="0.25">
      <c r="A299" s="149">
        <v>289</v>
      </c>
      <c r="B299" s="150">
        <v>313835</v>
      </c>
      <c r="C299" s="151" t="s">
        <v>376</v>
      </c>
      <c r="D299" s="91">
        <v>1</v>
      </c>
      <c r="E299" s="89">
        <v>1</v>
      </c>
      <c r="F299" s="89">
        <v>0</v>
      </c>
      <c r="G299" s="152" t="s">
        <v>86</v>
      </c>
      <c r="H299" s="162">
        <v>500171.50527000002</v>
      </c>
      <c r="I299" s="153">
        <f t="shared" si="28"/>
        <v>2.3103321875576495E-3</v>
      </c>
      <c r="J299" s="93">
        <f t="shared" si="25"/>
        <v>1107211.4201535368</v>
      </c>
      <c r="K299" s="94">
        <f t="shared" si="26"/>
        <v>369070.4733845123</v>
      </c>
      <c r="L299" s="94">
        <f t="shared" si="27"/>
        <v>738140.94676902459</v>
      </c>
      <c r="M299" s="92">
        <f t="shared" si="29"/>
        <v>365</v>
      </c>
      <c r="N299" s="94">
        <f t="shared" si="30"/>
        <v>2022.3039637507522</v>
      </c>
    </row>
    <row r="300" spans="1:14" ht="20.100000000000001" customHeight="1" x14ac:dyDescent="0.25">
      <c r="A300" s="149">
        <v>290</v>
      </c>
      <c r="B300" s="150">
        <v>313850</v>
      </c>
      <c r="C300" s="151" t="s">
        <v>377</v>
      </c>
      <c r="D300" s="91">
        <v>1</v>
      </c>
      <c r="E300" s="89">
        <v>1</v>
      </c>
      <c r="F300" s="89">
        <v>0</v>
      </c>
      <c r="G300" s="152" t="s">
        <v>91</v>
      </c>
      <c r="H300" s="162">
        <v>488258.00983</v>
      </c>
      <c r="I300" s="153">
        <f t="shared" si="28"/>
        <v>2.2553027992551402E-3</v>
      </c>
      <c r="J300" s="93">
        <f t="shared" si="25"/>
        <v>1080838.9497786111</v>
      </c>
      <c r="K300" s="94">
        <f t="shared" si="26"/>
        <v>360279.64992620365</v>
      </c>
      <c r="L300" s="94">
        <f t="shared" si="27"/>
        <v>720559.2998524073</v>
      </c>
      <c r="M300" s="92">
        <f t="shared" si="29"/>
        <v>365</v>
      </c>
      <c r="N300" s="94">
        <f t="shared" si="30"/>
        <v>1974.1350680887872</v>
      </c>
    </row>
    <row r="301" spans="1:14" ht="20.100000000000001" customHeight="1" x14ac:dyDescent="0.25">
      <c r="A301" s="149">
        <v>291</v>
      </c>
      <c r="B301" s="150">
        <v>313867</v>
      </c>
      <c r="C301" s="151" t="s">
        <v>378</v>
      </c>
      <c r="D301" s="91">
        <v>1</v>
      </c>
      <c r="E301" s="89">
        <v>1</v>
      </c>
      <c r="F301" s="89">
        <v>0</v>
      </c>
      <c r="G301" s="152" t="s">
        <v>94</v>
      </c>
      <c r="H301" s="162">
        <v>623770.93999999994</v>
      </c>
      <c r="I301" s="153">
        <f t="shared" si="28"/>
        <v>2.8812478623050589E-3</v>
      </c>
      <c r="J301" s="93">
        <f t="shared" si="25"/>
        <v>1380818.9811914321</v>
      </c>
      <c r="K301" s="94">
        <f t="shared" si="26"/>
        <v>460272.99373047741</v>
      </c>
      <c r="L301" s="94">
        <f t="shared" si="27"/>
        <v>920545.98746095481</v>
      </c>
      <c r="M301" s="92">
        <f t="shared" si="29"/>
        <v>365</v>
      </c>
      <c r="N301" s="94">
        <f t="shared" si="30"/>
        <v>2522.0438012628897</v>
      </c>
    </row>
    <row r="302" spans="1:14" ht="20.100000000000001" customHeight="1" x14ac:dyDescent="0.25">
      <c r="A302" s="149">
        <v>292</v>
      </c>
      <c r="B302" s="92">
        <v>313868</v>
      </c>
      <c r="C302" s="154" t="s">
        <v>379</v>
      </c>
      <c r="D302" s="91">
        <v>2</v>
      </c>
      <c r="E302" s="89">
        <v>1</v>
      </c>
      <c r="F302" s="89">
        <v>0</v>
      </c>
      <c r="G302" s="152" t="s">
        <v>94</v>
      </c>
      <c r="H302" s="162">
        <v>1247541.8899999999</v>
      </c>
      <c r="I302" s="153">
        <f t="shared" si="28"/>
        <v>5.7624957708009182E-3</v>
      </c>
      <c r="J302" s="93">
        <f t="shared" si="25"/>
        <v>2761637.9845194998</v>
      </c>
      <c r="K302" s="94">
        <f t="shared" si="26"/>
        <v>920545.99483983335</v>
      </c>
      <c r="L302" s="94">
        <f t="shared" si="27"/>
        <v>1841091.9896796667</v>
      </c>
      <c r="M302" s="92">
        <f t="shared" si="29"/>
        <v>365</v>
      </c>
      <c r="N302" s="94">
        <f t="shared" si="30"/>
        <v>5044.0876429579912</v>
      </c>
    </row>
    <row r="303" spans="1:14" ht="20.100000000000001" customHeight="1" x14ac:dyDescent="0.25">
      <c r="A303" s="149">
        <v>293</v>
      </c>
      <c r="B303" s="150">
        <v>313890</v>
      </c>
      <c r="C303" s="151" t="s">
        <v>380</v>
      </c>
      <c r="D303" s="91">
        <v>1</v>
      </c>
      <c r="E303" s="89">
        <v>1</v>
      </c>
      <c r="F303" s="89">
        <v>0</v>
      </c>
      <c r="G303" s="152" t="s">
        <v>91</v>
      </c>
      <c r="H303" s="162">
        <v>488258.00983</v>
      </c>
      <c r="I303" s="153">
        <f t="shared" si="28"/>
        <v>2.2553027992551402E-3</v>
      </c>
      <c r="J303" s="93">
        <f t="shared" si="25"/>
        <v>1080838.9497786111</v>
      </c>
      <c r="K303" s="94">
        <f t="shared" si="26"/>
        <v>360279.64992620365</v>
      </c>
      <c r="L303" s="94">
        <f t="shared" si="27"/>
        <v>720559.2998524073</v>
      </c>
      <c r="M303" s="92">
        <f t="shared" si="29"/>
        <v>365</v>
      </c>
      <c r="N303" s="94">
        <f t="shared" si="30"/>
        <v>1974.1350680887872</v>
      </c>
    </row>
    <row r="304" spans="1:14" ht="20.100000000000001" customHeight="1" x14ac:dyDescent="0.25">
      <c r="A304" s="149">
        <v>294</v>
      </c>
      <c r="B304" s="150">
        <v>314010</v>
      </c>
      <c r="C304" s="151" t="s">
        <v>381</v>
      </c>
      <c r="D304" s="91">
        <v>1</v>
      </c>
      <c r="E304" s="89">
        <v>1</v>
      </c>
      <c r="F304" s="89">
        <v>0</v>
      </c>
      <c r="G304" s="152" t="s">
        <v>86</v>
      </c>
      <c r="H304" s="162">
        <v>608913.45178</v>
      </c>
      <c r="I304" s="153">
        <f t="shared" si="28"/>
        <v>2.8126199358853104E-3</v>
      </c>
      <c r="J304" s="93">
        <f t="shared" si="25"/>
        <v>1347929.5013657063</v>
      </c>
      <c r="K304" s="94">
        <f t="shared" si="26"/>
        <v>449309.83378856879</v>
      </c>
      <c r="L304" s="94">
        <f t="shared" si="27"/>
        <v>898619.66757713759</v>
      </c>
      <c r="M304" s="92">
        <f t="shared" si="29"/>
        <v>365</v>
      </c>
      <c r="N304" s="94">
        <f t="shared" si="30"/>
        <v>2461.971691992158</v>
      </c>
    </row>
    <row r="305" spans="1:14" ht="20.100000000000001" customHeight="1" x14ac:dyDescent="0.25">
      <c r="A305" s="149">
        <v>295</v>
      </c>
      <c r="B305" s="150">
        <v>314055</v>
      </c>
      <c r="C305" s="151" t="s">
        <v>382</v>
      </c>
      <c r="D305" s="91">
        <v>1</v>
      </c>
      <c r="E305" s="89">
        <v>1</v>
      </c>
      <c r="F305" s="89">
        <v>0</v>
      </c>
      <c r="G305" s="152" t="s">
        <v>86</v>
      </c>
      <c r="H305" s="162">
        <v>500171.50527000002</v>
      </c>
      <c r="I305" s="153">
        <f t="shared" si="28"/>
        <v>2.3103321875576495E-3</v>
      </c>
      <c r="J305" s="93">
        <f t="shared" si="25"/>
        <v>1107211.4201535368</v>
      </c>
      <c r="K305" s="94">
        <f t="shared" si="26"/>
        <v>369070.4733845123</v>
      </c>
      <c r="L305" s="94">
        <f t="shared" si="27"/>
        <v>738140.94676902459</v>
      </c>
      <c r="M305" s="92">
        <f t="shared" si="29"/>
        <v>365</v>
      </c>
      <c r="N305" s="94">
        <f t="shared" si="30"/>
        <v>2022.3039637507522</v>
      </c>
    </row>
    <row r="306" spans="1:14" ht="20.100000000000001" customHeight="1" x14ac:dyDescent="0.25">
      <c r="A306" s="149">
        <v>296</v>
      </c>
      <c r="B306" s="150">
        <v>314060</v>
      </c>
      <c r="C306" s="151" t="s">
        <v>383</v>
      </c>
      <c r="D306" s="91">
        <v>1</v>
      </c>
      <c r="E306" s="89">
        <v>1</v>
      </c>
      <c r="F306" s="89">
        <v>0</v>
      </c>
      <c r="G306" s="152" t="s">
        <v>86</v>
      </c>
      <c r="H306" s="162">
        <v>500171.50527000002</v>
      </c>
      <c r="I306" s="153">
        <f t="shared" si="28"/>
        <v>2.3103321875576495E-3</v>
      </c>
      <c r="J306" s="93">
        <f t="shared" si="25"/>
        <v>1107211.4201535368</v>
      </c>
      <c r="K306" s="94">
        <f t="shared" si="26"/>
        <v>369070.4733845123</v>
      </c>
      <c r="L306" s="94">
        <f t="shared" si="27"/>
        <v>738140.94676902459</v>
      </c>
      <c r="M306" s="92">
        <f t="shared" si="29"/>
        <v>365</v>
      </c>
      <c r="N306" s="94">
        <f t="shared" si="30"/>
        <v>2022.3039637507522</v>
      </c>
    </row>
    <row r="307" spans="1:14" ht="20.100000000000001" customHeight="1" x14ac:dyDescent="0.25">
      <c r="A307" s="149">
        <v>297</v>
      </c>
      <c r="B307" s="150">
        <v>314225</v>
      </c>
      <c r="C307" s="151" t="s">
        <v>384</v>
      </c>
      <c r="D307" s="91">
        <v>1</v>
      </c>
      <c r="E307" s="89">
        <v>1</v>
      </c>
      <c r="F307" s="89">
        <v>0</v>
      </c>
      <c r="G307" s="152" t="s">
        <v>94</v>
      </c>
      <c r="H307" s="162">
        <v>512375.69</v>
      </c>
      <c r="I307" s="153">
        <f t="shared" si="28"/>
        <v>2.3667042929405783E-3</v>
      </c>
      <c r="J307" s="93">
        <f t="shared" si="25"/>
        <v>1134227.3788084087</v>
      </c>
      <c r="K307" s="94">
        <f t="shared" si="26"/>
        <v>378075.79293613619</v>
      </c>
      <c r="L307" s="94">
        <f t="shared" si="27"/>
        <v>756151.58587227238</v>
      </c>
      <c r="M307" s="92">
        <f t="shared" si="29"/>
        <v>365</v>
      </c>
      <c r="N307" s="94">
        <f t="shared" si="30"/>
        <v>2071.6481804719792</v>
      </c>
    </row>
    <row r="308" spans="1:14" ht="20.100000000000001" customHeight="1" x14ac:dyDescent="0.25">
      <c r="A308" s="149">
        <v>298</v>
      </c>
      <c r="B308" s="150">
        <v>314250</v>
      </c>
      <c r="C308" s="151" t="s">
        <v>385</v>
      </c>
      <c r="D308" s="91">
        <v>3</v>
      </c>
      <c r="E308" s="89">
        <v>1</v>
      </c>
      <c r="F308" s="89">
        <v>0</v>
      </c>
      <c r="G308" s="152" t="s">
        <v>94</v>
      </c>
      <c r="H308" s="162">
        <v>1537127.07</v>
      </c>
      <c r="I308" s="153">
        <f t="shared" si="28"/>
        <v>7.1001128788217346E-3</v>
      </c>
      <c r="J308" s="93">
        <f t="shared" si="25"/>
        <v>3402682.1364252265</v>
      </c>
      <c r="K308" s="94">
        <f t="shared" si="26"/>
        <v>1134227.3788084087</v>
      </c>
      <c r="L308" s="94">
        <f t="shared" si="27"/>
        <v>2268454.7576168175</v>
      </c>
      <c r="M308" s="92">
        <f t="shared" si="29"/>
        <v>365</v>
      </c>
      <c r="N308" s="94">
        <f t="shared" si="30"/>
        <v>6214.9445414159381</v>
      </c>
    </row>
    <row r="309" spans="1:14" ht="20.100000000000001" customHeight="1" x14ac:dyDescent="0.25">
      <c r="A309" s="149">
        <v>299</v>
      </c>
      <c r="B309" s="150">
        <v>314420</v>
      </c>
      <c r="C309" s="151" t="s">
        <v>386</v>
      </c>
      <c r="D309" s="91">
        <v>1</v>
      </c>
      <c r="E309" s="89">
        <v>1</v>
      </c>
      <c r="F309" s="89">
        <v>0</v>
      </c>
      <c r="G309" s="152" t="s">
        <v>86</v>
      </c>
      <c r="H309" s="162">
        <v>500171.50527000002</v>
      </c>
      <c r="I309" s="153">
        <f t="shared" si="28"/>
        <v>2.3103321875576495E-3</v>
      </c>
      <c r="J309" s="93">
        <f t="shared" si="25"/>
        <v>1107211.4201535368</v>
      </c>
      <c r="K309" s="94">
        <f t="shared" si="26"/>
        <v>369070.4733845123</v>
      </c>
      <c r="L309" s="94">
        <f t="shared" si="27"/>
        <v>738140.94676902459</v>
      </c>
      <c r="M309" s="92">
        <f t="shared" si="29"/>
        <v>365</v>
      </c>
      <c r="N309" s="94">
        <f t="shared" si="30"/>
        <v>2022.3039637507522</v>
      </c>
    </row>
    <row r="310" spans="1:14" ht="20.100000000000001" customHeight="1" x14ac:dyDescent="0.25">
      <c r="A310" s="149">
        <v>300</v>
      </c>
      <c r="B310" s="150">
        <v>314490</v>
      </c>
      <c r="C310" s="151" t="s">
        <v>387</v>
      </c>
      <c r="D310" s="91">
        <v>1</v>
      </c>
      <c r="E310" s="89">
        <v>1</v>
      </c>
      <c r="F310" s="89">
        <v>0</v>
      </c>
      <c r="G310" s="152" t="s">
        <v>94</v>
      </c>
      <c r="H310" s="162">
        <v>623770.93999999994</v>
      </c>
      <c r="I310" s="153">
        <f t="shared" si="28"/>
        <v>2.8812478623050589E-3</v>
      </c>
      <c r="J310" s="93">
        <f t="shared" si="25"/>
        <v>1380818.9811914321</v>
      </c>
      <c r="K310" s="94">
        <f t="shared" si="26"/>
        <v>460272.99373047741</v>
      </c>
      <c r="L310" s="94">
        <f t="shared" si="27"/>
        <v>920545.98746095481</v>
      </c>
      <c r="M310" s="92">
        <f t="shared" si="29"/>
        <v>365</v>
      </c>
      <c r="N310" s="94">
        <f t="shared" si="30"/>
        <v>2522.0438012628897</v>
      </c>
    </row>
    <row r="311" spans="1:14" ht="20.100000000000001" customHeight="1" x14ac:dyDescent="0.25">
      <c r="A311" s="149">
        <v>301</v>
      </c>
      <c r="B311" s="150">
        <v>314535</v>
      </c>
      <c r="C311" s="151" t="s">
        <v>388</v>
      </c>
      <c r="D311" s="91">
        <v>1</v>
      </c>
      <c r="E311" s="89">
        <v>1</v>
      </c>
      <c r="F311" s="89">
        <v>0</v>
      </c>
      <c r="G311" s="152" t="s">
        <v>94</v>
      </c>
      <c r="H311" s="162">
        <v>623770.93999999994</v>
      </c>
      <c r="I311" s="153">
        <f t="shared" si="28"/>
        <v>2.8812478623050589E-3</v>
      </c>
      <c r="J311" s="93">
        <f t="shared" si="25"/>
        <v>1380818.9811914321</v>
      </c>
      <c r="K311" s="94">
        <f t="shared" si="26"/>
        <v>460272.99373047741</v>
      </c>
      <c r="L311" s="94">
        <f t="shared" si="27"/>
        <v>920545.98746095481</v>
      </c>
      <c r="M311" s="92">
        <f t="shared" si="29"/>
        <v>365</v>
      </c>
      <c r="N311" s="94">
        <f t="shared" si="30"/>
        <v>2522.0438012628897</v>
      </c>
    </row>
    <row r="312" spans="1:14" ht="20.100000000000001" customHeight="1" x14ac:dyDescent="0.25">
      <c r="A312" s="149">
        <v>302</v>
      </c>
      <c r="B312" s="150">
        <v>314545</v>
      </c>
      <c r="C312" s="151" t="s">
        <v>389</v>
      </c>
      <c r="D312" s="91">
        <v>1</v>
      </c>
      <c r="E312" s="89">
        <v>1</v>
      </c>
      <c r="F312" s="89">
        <v>0</v>
      </c>
      <c r="G312" s="152" t="s">
        <v>94</v>
      </c>
      <c r="H312" s="162">
        <v>623770.93999999994</v>
      </c>
      <c r="I312" s="153">
        <f t="shared" si="28"/>
        <v>2.8812478623050589E-3</v>
      </c>
      <c r="J312" s="93">
        <f t="shared" ref="J312:J315" si="31">H312/$H$8*$J$8</f>
        <v>1380818.9811914321</v>
      </c>
      <c r="K312" s="94">
        <f t="shared" ref="K312:K315" si="32">H312/$H$8*$J$5</f>
        <v>460272.99373047741</v>
      </c>
      <c r="L312" s="94">
        <f t="shared" ref="L312:L315" si="33">H312/$H$8*$J$5*2</f>
        <v>920545.98746095481</v>
      </c>
      <c r="M312" s="92">
        <f t="shared" si="29"/>
        <v>365</v>
      </c>
      <c r="N312" s="94">
        <f t="shared" si="30"/>
        <v>2522.0438012628897</v>
      </c>
    </row>
    <row r="313" spans="1:14" ht="20.100000000000001" customHeight="1" x14ac:dyDescent="0.25">
      <c r="A313" s="149">
        <v>303</v>
      </c>
      <c r="B313" s="150">
        <v>314620</v>
      </c>
      <c r="C313" s="151" t="s">
        <v>390</v>
      </c>
      <c r="D313" s="91">
        <v>1</v>
      </c>
      <c r="E313" s="89">
        <v>1</v>
      </c>
      <c r="F313" s="89">
        <v>0</v>
      </c>
      <c r="G313" s="152" t="s">
        <v>94</v>
      </c>
      <c r="H313" s="162">
        <v>623770.93999999994</v>
      </c>
      <c r="I313" s="153">
        <f t="shared" si="28"/>
        <v>2.8812478623050589E-3</v>
      </c>
      <c r="J313" s="93">
        <f t="shared" si="31"/>
        <v>1380818.9811914321</v>
      </c>
      <c r="K313" s="94">
        <f t="shared" si="32"/>
        <v>460272.99373047741</v>
      </c>
      <c r="L313" s="94">
        <f t="shared" si="33"/>
        <v>920545.98746095481</v>
      </c>
      <c r="M313" s="92">
        <f t="shared" si="29"/>
        <v>365</v>
      </c>
      <c r="N313" s="94">
        <f t="shared" si="30"/>
        <v>2522.0438012628897</v>
      </c>
    </row>
    <row r="314" spans="1:14" ht="20.100000000000001" customHeight="1" x14ac:dyDescent="0.25">
      <c r="A314" s="149">
        <v>304</v>
      </c>
      <c r="B314" s="150">
        <v>314795</v>
      </c>
      <c r="C314" s="151" t="s">
        <v>391</v>
      </c>
      <c r="D314" s="91">
        <v>1</v>
      </c>
      <c r="E314" s="89">
        <v>1</v>
      </c>
      <c r="F314" s="89">
        <v>0</v>
      </c>
      <c r="G314" s="152" t="s">
        <v>94</v>
      </c>
      <c r="H314" s="162">
        <v>623770.93999999994</v>
      </c>
      <c r="I314" s="153">
        <f t="shared" si="28"/>
        <v>2.8812478623050589E-3</v>
      </c>
      <c r="J314" s="93">
        <f t="shared" si="31"/>
        <v>1380818.9811914321</v>
      </c>
      <c r="K314" s="94">
        <f t="shared" si="32"/>
        <v>460272.99373047741</v>
      </c>
      <c r="L314" s="94">
        <f t="shared" si="33"/>
        <v>920545.98746095481</v>
      </c>
      <c r="M314" s="92">
        <f t="shared" si="29"/>
        <v>365</v>
      </c>
      <c r="N314" s="94">
        <f t="shared" si="30"/>
        <v>2522.0438012628897</v>
      </c>
    </row>
    <row r="315" spans="1:14" ht="20.100000000000001" customHeight="1" x14ac:dyDescent="0.25">
      <c r="A315" s="149">
        <v>305</v>
      </c>
      <c r="B315" s="177">
        <v>314850</v>
      </c>
      <c r="C315" s="178" t="s">
        <v>392</v>
      </c>
      <c r="D315" s="179">
        <v>1</v>
      </c>
      <c r="E315" s="180">
        <v>1</v>
      </c>
      <c r="F315" s="180">
        <v>0</v>
      </c>
      <c r="G315" s="152" t="s">
        <v>86</v>
      </c>
      <c r="H315" s="163">
        <v>500171.50527000002</v>
      </c>
      <c r="I315" s="153">
        <f t="shared" si="28"/>
        <v>2.3103321875576495E-3</v>
      </c>
      <c r="J315" s="181">
        <f t="shared" si="31"/>
        <v>1107211.4201535368</v>
      </c>
      <c r="K315" s="182">
        <f t="shared" si="32"/>
        <v>369070.4733845123</v>
      </c>
      <c r="L315" s="182">
        <f t="shared" si="33"/>
        <v>738140.94676902459</v>
      </c>
      <c r="M315" s="92">
        <f t="shared" si="29"/>
        <v>365</v>
      </c>
      <c r="N315" s="94">
        <f t="shared" si="30"/>
        <v>2022.3039637507522</v>
      </c>
    </row>
    <row r="316" spans="1:14" ht="20.100000000000001" customHeight="1" x14ac:dyDescent="0.25">
      <c r="A316" s="149">
        <v>306</v>
      </c>
      <c r="B316" s="92">
        <v>315000</v>
      </c>
      <c r="C316" s="92" t="s">
        <v>393</v>
      </c>
      <c r="D316" s="92">
        <v>1</v>
      </c>
      <c r="E316" s="92">
        <v>1</v>
      </c>
      <c r="F316" s="92">
        <v>0</v>
      </c>
      <c r="G316" s="152" t="s">
        <v>94</v>
      </c>
      <c r="H316" s="132">
        <v>623770.93999999994</v>
      </c>
      <c r="I316" s="153">
        <f t="shared" si="28"/>
        <v>2.8812478623050589E-3</v>
      </c>
      <c r="J316" s="93">
        <f t="shared" ref="J316:J360" si="34">H316/$H$8*$J$8</f>
        <v>1380818.9811914321</v>
      </c>
      <c r="K316" s="94">
        <f t="shared" ref="K316:K360" si="35">H316/$H$8*$J$5</f>
        <v>460272.99373047741</v>
      </c>
      <c r="L316" s="94">
        <f t="shared" ref="L316:L360" si="36">H316/$H$8*$J$5*2</f>
        <v>920545.98746095481</v>
      </c>
      <c r="M316" s="92">
        <f t="shared" si="29"/>
        <v>365</v>
      </c>
      <c r="N316" s="94">
        <f t="shared" si="30"/>
        <v>2522.0438012628897</v>
      </c>
    </row>
    <row r="317" spans="1:14" ht="20.100000000000001" customHeight="1" x14ac:dyDescent="0.25">
      <c r="A317" s="149">
        <v>307</v>
      </c>
      <c r="B317" s="92">
        <v>315057</v>
      </c>
      <c r="C317" s="92" t="s">
        <v>394</v>
      </c>
      <c r="D317" s="92">
        <v>2</v>
      </c>
      <c r="E317" s="92">
        <v>1</v>
      </c>
      <c r="F317" s="92">
        <v>0</v>
      </c>
      <c r="G317" s="152" t="s">
        <v>94</v>
      </c>
      <c r="H317" s="132">
        <v>1247541.8899999999</v>
      </c>
      <c r="I317" s="153">
        <f t="shared" si="28"/>
        <v>5.7624957708009182E-3</v>
      </c>
      <c r="J317" s="93">
        <f t="shared" si="34"/>
        <v>2761637.9845194998</v>
      </c>
      <c r="K317" s="94">
        <f t="shared" si="35"/>
        <v>920545.99483983335</v>
      </c>
      <c r="L317" s="94">
        <f t="shared" si="36"/>
        <v>1841091.9896796667</v>
      </c>
      <c r="M317" s="92">
        <f t="shared" si="29"/>
        <v>365</v>
      </c>
      <c r="N317" s="94">
        <f t="shared" si="30"/>
        <v>5044.0876429579912</v>
      </c>
    </row>
    <row r="318" spans="1:14" ht="20.100000000000001" customHeight="1" x14ac:dyDescent="0.25">
      <c r="A318" s="149">
        <v>308</v>
      </c>
      <c r="B318" s="92">
        <v>315070</v>
      </c>
      <c r="C318" s="92" t="s">
        <v>395</v>
      </c>
      <c r="D318" s="92">
        <v>1</v>
      </c>
      <c r="E318" s="92">
        <v>1</v>
      </c>
      <c r="F318" s="92">
        <v>0</v>
      </c>
      <c r="G318" s="152" t="s">
        <v>91</v>
      </c>
      <c r="H318" s="132">
        <v>594409.85140000004</v>
      </c>
      <c r="I318" s="153">
        <f t="shared" si="28"/>
        <v>2.7456266457031777E-3</v>
      </c>
      <c r="J318" s="93">
        <f t="shared" si="34"/>
        <v>1315823.410145235</v>
      </c>
      <c r="K318" s="94">
        <f t="shared" si="35"/>
        <v>438607.80338174501</v>
      </c>
      <c r="L318" s="94">
        <f t="shared" si="36"/>
        <v>877215.60676349001</v>
      </c>
      <c r="M318" s="92">
        <f t="shared" si="29"/>
        <v>365</v>
      </c>
      <c r="N318" s="94">
        <f t="shared" si="30"/>
        <v>2403.3304294890136</v>
      </c>
    </row>
    <row r="319" spans="1:14" ht="20.100000000000001" customHeight="1" x14ac:dyDescent="0.25">
      <c r="A319" s="149">
        <v>309</v>
      </c>
      <c r="B319" s="92">
        <v>315213</v>
      </c>
      <c r="C319" s="92" t="s">
        <v>396</v>
      </c>
      <c r="D319" s="92">
        <v>1</v>
      </c>
      <c r="E319" s="92">
        <v>1</v>
      </c>
      <c r="F319" s="92">
        <v>0</v>
      </c>
      <c r="G319" s="152" t="s">
        <v>94</v>
      </c>
      <c r="H319" s="132">
        <v>623770.93999999994</v>
      </c>
      <c r="I319" s="153">
        <f t="shared" si="28"/>
        <v>2.8812478623050589E-3</v>
      </c>
      <c r="J319" s="93">
        <f t="shared" si="34"/>
        <v>1380818.9811914321</v>
      </c>
      <c r="K319" s="94">
        <f t="shared" si="35"/>
        <v>460272.99373047741</v>
      </c>
      <c r="L319" s="94">
        <f t="shared" si="36"/>
        <v>920545.98746095481</v>
      </c>
      <c r="M319" s="92">
        <f t="shared" si="29"/>
        <v>365</v>
      </c>
      <c r="N319" s="94">
        <f t="shared" si="30"/>
        <v>2522.0438012628897</v>
      </c>
    </row>
    <row r="320" spans="1:14" ht="20.100000000000001" customHeight="1" x14ac:dyDescent="0.25">
      <c r="A320" s="149">
        <v>310</v>
      </c>
      <c r="B320" s="92">
        <v>315445</v>
      </c>
      <c r="C320" s="92" t="s">
        <v>397</v>
      </c>
      <c r="D320" s="92">
        <v>1</v>
      </c>
      <c r="E320" s="92">
        <v>1</v>
      </c>
      <c r="F320" s="92">
        <v>0</v>
      </c>
      <c r="G320" s="152" t="s">
        <v>86</v>
      </c>
      <c r="H320" s="132">
        <v>608913.45178</v>
      </c>
      <c r="I320" s="153">
        <f t="shared" si="28"/>
        <v>2.8126199358853104E-3</v>
      </c>
      <c r="J320" s="93">
        <f t="shared" si="34"/>
        <v>1347929.5013657063</v>
      </c>
      <c r="K320" s="94">
        <f t="shared" si="35"/>
        <v>449309.83378856879</v>
      </c>
      <c r="L320" s="94">
        <f t="shared" si="36"/>
        <v>898619.66757713759</v>
      </c>
      <c r="M320" s="92">
        <f t="shared" si="29"/>
        <v>365</v>
      </c>
      <c r="N320" s="94">
        <f t="shared" si="30"/>
        <v>2461.971691992158</v>
      </c>
    </row>
    <row r="321" spans="1:14" ht="20.100000000000001" customHeight="1" x14ac:dyDescent="0.25">
      <c r="A321" s="149">
        <v>311</v>
      </c>
      <c r="B321" s="92">
        <v>315590</v>
      </c>
      <c r="C321" s="92" t="s">
        <v>398</v>
      </c>
      <c r="D321" s="92">
        <v>2</v>
      </c>
      <c r="E321" s="92">
        <v>1</v>
      </c>
      <c r="F321" s="92">
        <v>0</v>
      </c>
      <c r="G321" s="152" t="s">
        <v>94</v>
      </c>
      <c r="H321" s="132">
        <v>1024751.38</v>
      </c>
      <c r="I321" s="153">
        <f t="shared" si="28"/>
        <v>4.7334085858811567E-3</v>
      </c>
      <c r="J321" s="93">
        <f t="shared" si="34"/>
        <v>2268454.7576168175</v>
      </c>
      <c r="K321" s="94">
        <f t="shared" si="35"/>
        <v>756151.58587227238</v>
      </c>
      <c r="L321" s="94">
        <f t="shared" si="36"/>
        <v>1512303.1717445448</v>
      </c>
      <c r="M321" s="92">
        <f t="shared" si="29"/>
        <v>365</v>
      </c>
      <c r="N321" s="94">
        <f t="shared" si="30"/>
        <v>4143.2963609439585</v>
      </c>
    </row>
    <row r="322" spans="1:14" ht="20.100000000000001" customHeight="1" x14ac:dyDescent="0.25">
      <c r="A322" s="149">
        <v>312</v>
      </c>
      <c r="B322" s="92">
        <v>315600</v>
      </c>
      <c r="C322" s="92" t="s">
        <v>399</v>
      </c>
      <c r="D322" s="92">
        <v>1</v>
      </c>
      <c r="E322" s="92">
        <v>1</v>
      </c>
      <c r="F322" s="92">
        <v>0</v>
      </c>
      <c r="G322" s="152" t="s">
        <v>86</v>
      </c>
      <c r="H322" s="132">
        <v>608913.45178</v>
      </c>
      <c r="I322" s="153">
        <f t="shared" si="28"/>
        <v>2.8126199358853104E-3</v>
      </c>
      <c r="J322" s="93">
        <f t="shared" si="34"/>
        <v>1347929.5013657063</v>
      </c>
      <c r="K322" s="94">
        <f t="shared" si="35"/>
        <v>449309.83378856879</v>
      </c>
      <c r="L322" s="94">
        <f t="shared" si="36"/>
        <v>898619.66757713759</v>
      </c>
      <c r="M322" s="92">
        <f t="shared" si="29"/>
        <v>365</v>
      </c>
      <c r="N322" s="94">
        <f t="shared" si="30"/>
        <v>2461.971691992158</v>
      </c>
    </row>
    <row r="323" spans="1:14" ht="20.100000000000001" customHeight="1" x14ac:dyDescent="0.25">
      <c r="A323" s="149">
        <v>313</v>
      </c>
      <c r="B323" s="92">
        <v>315660</v>
      </c>
      <c r="C323" s="92" t="s">
        <v>400</v>
      </c>
      <c r="D323" s="92">
        <v>1</v>
      </c>
      <c r="E323" s="92">
        <v>1</v>
      </c>
      <c r="F323" s="92">
        <v>0</v>
      </c>
      <c r="G323" s="152" t="s">
        <v>91</v>
      </c>
      <c r="H323" s="132">
        <v>488258.00983</v>
      </c>
      <c r="I323" s="153">
        <f t="shared" si="28"/>
        <v>2.2553027992551402E-3</v>
      </c>
      <c r="J323" s="93">
        <f t="shared" si="34"/>
        <v>1080838.9497786111</v>
      </c>
      <c r="K323" s="94">
        <f t="shared" si="35"/>
        <v>360279.64992620365</v>
      </c>
      <c r="L323" s="94">
        <f t="shared" si="36"/>
        <v>720559.2998524073</v>
      </c>
      <c r="M323" s="92">
        <f t="shared" si="29"/>
        <v>365</v>
      </c>
      <c r="N323" s="94">
        <f t="shared" si="30"/>
        <v>1974.1350680887872</v>
      </c>
    </row>
    <row r="324" spans="1:14" ht="20.100000000000001" customHeight="1" x14ac:dyDescent="0.25">
      <c r="A324" s="149">
        <v>314</v>
      </c>
      <c r="B324" s="92">
        <v>315710</v>
      </c>
      <c r="C324" s="92" t="s">
        <v>401</v>
      </c>
      <c r="D324" s="92">
        <v>2</v>
      </c>
      <c r="E324" s="92">
        <v>1</v>
      </c>
      <c r="F324" s="92">
        <v>0</v>
      </c>
      <c r="G324" s="152" t="s">
        <v>94</v>
      </c>
      <c r="H324" s="132">
        <v>1024751.38</v>
      </c>
      <c r="I324" s="153">
        <f t="shared" si="28"/>
        <v>4.7334085858811567E-3</v>
      </c>
      <c r="J324" s="93">
        <f t="shared" si="34"/>
        <v>2268454.7576168175</v>
      </c>
      <c r="K324" s="94">
        <f t="shared" si="35"/>
        <v>756151.58587227238</v>
      </c>
      <c r="L324" s="94">
        <f t="shared" si="36"/>
        <v>1512303.1717445448</v>
      </c>
      <c r="M324" s="92">
        <f t="shared" si="29"/>
        <v>365</v>
      </c>
      <c r="N324" s="94">
        <f t="shared" si="30"/>
        <v>4143.2963609439585</v>
      </c>
    </row>
    <row r="325" spans="1:14" ht="20.100000000000001" customHeight="1" x14ac:dyDescent="0.25">
      <c r="A325" s="149">
        <v>315</v>
      </c>
      <c r="B325" s="92">
        <v>315737</v>
      </c>
      <c r="C325" s="92" t="s">
        <v>402</v>
      </c>
      <c r="D325" s="92">
        <v>1</v>
      </c>
      <c r="E325" s="92">
        <v>1</v>
      </c>
      <c r="F325" s="92">
        <v>0</v>
      </c>
      <c r="G325" s="152" t="s">
        <v>94</v>
      </c>
      <c r="H325" s="132">
        <v>512375.69</v>
      </c>
      <c r="I325" s="153">
        <f t="shared" si="28"/>
        <v>2.3667042929405783E-3</v>
      </c>
      <c r="J325" s="93">
        <f t="shared" si="34"/>
        <v>1134227.3788084087</v>
      </c>
      <c r="K325" s="94">
        <f t="shared" si="35"/>
        <v>378075.79293613619</v>
      </c>
      <c r="L325" s="94">
        <f t="shared" si="36"/>
        <v>756151.58587227238</v>
      </c>
      <c r="M325" s="92">
        <f t="shared" si="29"/>
        <v>365</v>
      </c>
      <c r="N325" s="94">
        <f t="shared" si="30"/>
        <v>2071.6481804719792</v>
      </c>
    </row>
    <row r="326" spans="1:14" ht="20.100000000000001" customHeight="1" x14ac:dyDescent="0.25">
      <c r="A326" s="149">
        <v>316</v>
      </c>
      <c r="B326" s="92">
        <v>315750</v>
      </c>
      <c r="C326" s="92" t="s">
        <v>403</v>
      </c>
      <c r="D326" s="92">
        <v>1</v>
      </c>
      <c r="E326" s="92">
        <v>1</v>
      </c>
      <c r="F326" s="92">
        <v>0</v>
      </c>
      <c r="G326" s="152" t="s">
        <v>91</v>
      </c>
      <c r="H326" s="132">
        <v>488258.00983</v>
      </c>
      <c r="I326" s="153">
        <f t="shared" si="28"/>
        <v>2.2553027992551402E-3</v>
      </c>
      <c r="J326" s="93">
        <f t="shared" si="34"/>
        <v>1080838.9497786111</v>
      </c>
      <c r="K326" s="94">
        <f t="shared" si="35"/>
        <v>360279.64992620365</v>
      </c>
      <c r="L326" s="94">
        <f t="shared" si="36"/>
        <v>720559.2998524073</v>
      </c>
      <c r="M326" s="92">
        <f t="shared" si="29"/>
        <v>365</v>
      </c>
      <c r="N326" s="94">
        <f t="shared" si="30"/>
        <v>1974.1350680887872</v>
      </c>
    </row>
    <row r="327" spans="1:14" ht="20.100000000000001" customHeight="1" x14ac:dyDescent="0.25">
      <c r="A327" s="149">
        <v>317</v>
      </c>
      <c r="B327" s="92">
        <v>315760</v>
      </c>
      <c r="C327" s="92" t="s">
        <v>404</v>
      </c>
      <c r="D327" s="92">
        <v>1</v>
      </c>
      <c r="E327" s="92">
        <v>1</v>
      </c>
      <c r="F327" s="92">
        <v>0</v>
      </c>
      <c r="G327" s="152" t="s">
        <v>94</v>
      </c>
      <c r="H327" s="132">
        <v>623770.93999999994</v>
      </c>
      <c r="I327" s="153">
        <f t="shared" si="28"/>
        <v>2.8812478623050589E-3</v>
      </c>
      <c r="J327" s="93">
        <f t="shared" si="34"/>
        <v>1380818.9811914321</v>
      </c>
      <c r="K327" s="94">
        <f t="shared" si="35"/>
        <v>460272.99373047741</v>
      </c>
      <c r="L327" s="94">
        <f t="shared" si="36"/>
        <v>920545.98746095481</v>
      </c>
      <c r="M327" s="92">
        <f t="shared" si="29"/>
        <v>365</v>
      </c>
      <c r="N327" s="94">
        <f t="shared" si="30"/>
        <v>2522.0438012628897</v>
      </c>
    </row>
    <row r="328" spans="1:14" ht="20.100000000000001" customHeight="1" x14ac:dyDescent="0.25">
      <c r="A328" s="149">
        <v>318</v>
      </c>
      <c r="B328" s="92">
        <v>315810</v>
      </c>
      <c r="C328" s="92" t="s">
        <v>405</v>
      </c>
      <c r="D328" s="92">
        <v>1</v>
      </c>
      <c r="E328" s="92">
        <v>1</v>
      </c>
      <c r="F328" s="92">
        <v>0</v>
      </c>
      <c r="G328" s="152" t="s">
        <v>86</v>
      </c>
      <c r="H328" s="132">
        <v>500171.50527000002</v>
      </c>
      <c r="I328" s="153">
        <f t="shared" si="28"/>
        <v>2.3103321875576495E-3</v>
      </c>
      <c r="J328" s="93">
        <f t="shared" si="34"/>
        <v>1107211.4201535368</v>
      </c>
      <c r="K328" s="94">
        <f t="shared" si="35"/>
        <v>369070.4733845123</v>
      </c>
      <c r="L328" s="94">
        <f t="shared" si="36"/>
        <v>738140.94676902459</v>
      </c>
      <c r="M328" s="92">
        <f t="shared" si="29"/>
        <v>365</v>
      </c>
      <c r="N328" s="94">
        <f t="shared" si="30"/>
        <v>2022.3039637507522</v>
      </c>
    </row>
    <row r="329" spans="1:14" ht="20.100000000000001" customHeight="1" x14ac:dyDescent="0.25">
      <c r="A329" s="149">
        <v>319</v>
      </c>
      <c r="B329" s="92">
        <v>316045</v>
      </c>
      <c r="C329" s="92" t="s">
        <v>406</v>
      </c>
      <c r="D329" s="92">
        <v>1</v>
      </c>
      <c r="E329" s="92">
        <v>1</v>
      </c>
      <c r="F329" s="92">
        <v>0</v>
      </c>
      <c r="G329" s="152" t="s">
        <v>94</v>
      </c>
      <c r="H329" s="132">
        <v>512375.69</v>
      </c>
      <c r="I329" s="153">
        <f t="shared" si="28"/>
        <v>2.3667042929405783E-3</v>
      </c>
      <c r="J329" s="93">
        <f t="shared" si="34"/>
        <v>1134227.3788084087</v>
      </c>
      <c r="K329" s="94">
        <f t="shared" si="35"/>
        <v>378075.79293613619</v>
      </c>
      <c r="L329" s="94">
        <f t="shared" si="36"/>
        <v>756151.58587227238</v>
      </c>
      <c r="M329" s="92">
        <f t="shared" si="29"/>
        <v>365</v>
      </c>
      <c r="N329" s="94">
        <f t="shared" si="30"/>
        <v>2071.6481804719792</v>
      </c>
    </row>
    <row r="330" spans="1:14" ht="20.100000000000001" customHeight="1" x14ac:dyDescent="0.25">
      <c r="A330" s="149">
        <v>320</v>
      </c>
      <c r="B330" s="92">
        <v>170560</v>
      </c>
      <c r="C330" s="92" t="s">
        <v>407</v>
      </c>
      <c r="D330" s="92">
        <v>1</v>
      </c>
      <c r="E330" s="92">
        <v>1</v>
      </c>
      <c r="F330" s="92">
        <v>0</v>
      </c>
      <c r="G330" s="152" t="s">
        <v>86</v>
      </c>
      <c r="H330" s="132">
        <v>500171.50654999999</v>
      </c>
      <c r="I330" s="153">
        <f t="shared" si="28"/>
        <v>2.3103321934700716E-3</v>
      </c>
      <c r="J330" s="93">
        <f t="shared" si="34"/>
        <v>1107211.4229870259</v>
      </c>
      <c r="K330" s="94">
        <f t="shared" si="35"/>
        <v>369070.47432900866</v>
      </c>
      <c r="L330" s="94">
        <f t="shared" si="36"/>
        <v>738140.94865801733</v>
      </c>
      <c r="M330" s="92">
        <f t="shared" si="29"/>
        <v>365</v>
      </c>
      <c r="N330" s="94">
        <f t="shared" si="30"/>
        <v>2022.303968926075</v>
      </c>
    </row>
    <row r="331" spans="1:14" ht="20.100000000000001" customHeight="1" x14ac:dyDescent="0.25">
      <c r="A331" s="149">
        <v>321</v>
      </c>
      <c r="B331" s="92">
        <v>316160</v>
      </c>
      <c r="C331" s="92" t="s">
        <v>408</v>
      </c>
      <c r="D331" s="92">
        <v>1</v>
      </c>
      <c r="E331" s="92">
        <v>1</v>
      </c>
      <c r="F331" s="92">
        <v>0</v>
      </c>
      <c r="G331" s="152" t="s">
        <v>86</v>
      </c>
      <c r="H331" s="132">
        <v>500171.50527000002</v>
      </c>
      <c r="I331" s="153">
        <f t="shared" si="28"/>
        <v>2.3103321875576495E-3</v>
      </c>
      <c r="J331" s="93">
        <f t="shared" si="34"/>
        <v>1107211.4201535368</v>
      </c>
      <c r="K331" s="94">
        <f t="shared" si="35"/>
        <v>369070.4733845123</v>
      </c>
      <c r="L331" s="94">
        <f t="shared" si="36"/>
        <v>738140.94676902459</v>
      </c>
      <c r="M331" s="92">
        <f t="shared" si="29"/>
        <v>365</v>
      </c>
      <c r="N331" s="94">
        <f t="shared" si="30"/>
        <v>2022.3039637507522</v>
      </c>
    </row>
    <row r="332" spans="1:14" ht="20.100000000000001" customHeight="1" x14ac:dyDescent="0.25">
      <c r="A332" s="149">
        <v>322</v>
      </c>
      <c r="B332" s="92">
        <v>316165</v>
      </c>
      <c r="C332" s="92" t="s">
        <v>409</v>
      </c>
      <c r="D332" s="92">
        <v>1</v>
      </c>
      <c r="E332" s="92">
        <v>1</v>
      </c>
      <c r="F332" s="92">
        <v>0</v>
      </c>
      <c r="G332" s="152" t="s">
        <v>86</v>
      </c>
      <c r="H332" s="132">
        <v>500171.50527000002</v>
      </c>
      <c r="I332" s="153">
        <f t="shared" ref="I332:I360" si="37">J332/$J$8</f>
        <v>2.3103321875576495E-3</v>
      </c>
      <c r="J332" s="93">
        <f t="shared" si="34"/>
        <v>1107211.4201535368</v>
      </c>
      <c r="K332" s="94">
        <f t="shared" si="35"/>
        <v>369070.4733845123</v>
      </c>
      <c r="L332" s="94">
        <f t="shared" si="36"/>
        <v>738140.94676902459</v>
      </c>
      <c r="M332" s="92">
        <f t="shared" ref="M332:M360" si="38">IF(G332="ano 1",365,IF(G332="ano 2",365,IF(G332="ano 3",365)))</f>
        <v>365</v>
      </c>
      <c r="N332" s="94">
        <f t="shared" ref="N332:N360" si="39">L332/M332</f>
        <v>2022.3039637507522</v>
      </c>
    </row>
    <row r="333" spans="1:14" ht="20.100000000000001" customHeight="1" x14ac:dyDescent="0.25">
      <c r="A333" s="149">
        <v>323</v>
      </c>
      <c r="B333" s="92">
        <v>316225</v>
      </c>
      <c r="C333" s="92" t="s">
        <v>410</v>
      </c>
      <c r="D333" s="92">
        <v>2</v>
      </c>
      <c r="E333" s="92">
        <v>1</v>
      </c>
      <c r="F333" s="92">
        <v>0</v>
      </c>
      <c r="G333" s="152" t="s">
        <v>94</v>
      </c>
      <c r="H333" s="132">
        <v>1247541.8899999999</v>
      </c>
      <c r="I333" s="153">
        <f t="shared" si="37"/>
        <v>5.7624957708009182E-3</v>
      </c>
      <c r="J333" s="93">
        <f t="shared" si="34"/>
        <v>2761637.9845194998</v>
      </c>
      <c r="K333" s="94">
        <f t="shared" si="35"/>
        <v>920545.99483983335</v>
      </c>
      <c r="L333" s="94">
        <f t="shared" si="36"/>
        <v>1841091.9896796667</v>
      </c>
      <c r="M333" s="92">
        <f t="shared" si="38"/>
        <v>365</v>
      </c>
      <c r="N333" s="94">
        <f t="shared" si="39"/>
        <v>5044.0876429579912</v>
      </c>
    </row>
    <row r="334" spans="1:14" ht="20.100000000000001" customHeight="1" x14ac:dyDescent="0.25">
      <c r="A334" s="149">
        <v>324</v>
      </c>
      <c r="B334" s="92">
        <v>316245</v>
      </c>
      <c r="C334" s="92" t="s">
        <v>411</v>
      </c>
      <c r="D334" s="92">
        <v>1</v>
      </c>
      <c r="E334" s="92">
        <v>1</v>
      </c>
      <c r="F334" s="92">
        <v>0</v>
      </c>
      <c r="G334" s="152" t="s">
        <v>94</v>
      </c>
      <c r="H334" s="132">
        <v>623770.93999999994</v>
      </c>
      <c r="I334" s="153">
        <f t="shared" si="37"/>
        <v>2.8812478623050589E-3</v>
      </c>
      <c r="J334" s="93">
        <f t="shared" si="34"/>
        <v>1380818.9811914321</v>
      </c>
      <c r="K334" s="94">
        <f t="shared" si="35"/>
        <v>460272.99373047741</v>
      </c>
      <c r="L334" s="94">
        <f t="shared" si="36"/>
        <v>920545.98746095481</v>
      </c>
      <c r="M334" s="92">
        <f t="shared" si="38"/>
        <v>365</v>
      </c>
      <c r="N334" s="94">
        <f t="shared" si="39"/>
        <v>2522.0438012628897</v>
      </c>
    </row>
    <row r="335" spans="1:14" ht="20.100000000000001" customHeight="1" x14ac:dyDescent="0.25">
      <c r="A335" s="149">
        <v>325</v>
      </c>
      <c r="B335" s="92">
        <v>316257</v>
      </c>
      <c r="C335" s="92" t="s">
        <v>412</v>
      </c>
      <c r="D335" s="92">
        <v>1</v>
      </c>
      <c r="E335" s="92">
        <v>1</v>
      </c>
      <c r="F335" s="92">
        <v>0</v>
      </c>
      <c r="G335" s="152" t="s">
        <v>94</v>
      </c>
      <c r="H335" s="132">
        <v>623770.93999999994</v>
      </c>
      <c r="I335" s="153">
        <f t="shared" si="37"/>
        <v>2.8812478623050589E-3</v>
      </c>
      <c r="J335" s="93">
        <f t="shared" si="34"/>
        <v>1380818.9811914321</v>
      </c>
      <c r="K335" s="94">
        <f t="shared" si="35"/>
        <v>460272.99373047741</v>
      </c>
      <c r="L335" s="94">
        <f t="shared" si="36"/>
        <v>920545.98746095481</v>
      </c>
      <c r="M335" s="92">
        <f t="shared" si="38"/>
        <v>365</v>
      </c>
      <c r="N335" s="94">
        <f t="shared" si="39"/>
        <v>2522.0438012628897</v>
      </c>
    </row>
    <row r="336" spans="1:14" ht="20.100000000000001" customHeight="1" x14ac:dyDescent="0.25">
      <c r="A336" s="149">
        <v>326</v>
      </c>
      <c r="B336" s="92">
        <v>316300</v>
      </c>
      <c r="C336" s="92" t="s">
        <v>413</v>
      </c>
      <c r="D336" s="92">
        <v>1</v>
      </c>
      <c r="E336" s="92">
        <v>1</v>
      </c>
      <c r="F336" s="92">
        <v>0</v>
      </c>
      <c r="G336" s="152" t="s">
        <v>86</v>
      </c>
      <c r="H336" s="132">
        <v>500171.50527000002</v>
      </c>
      <c r="I336" s="153">
        <f t="shared" si="37"/>
        <v>2.3103321875576495E-3</v>
      </c>
      <c r="J336" s="93">
        <f t="shared" si="34"/>
        <v>1107211.4201535368</v>
      </c>
      <c r="K336" s="94">
        <f t="shared" si="35"/>
        <v>369070.4733845123</v>
      </c>
      <c r="L336" s="94">
        <f t="shared" si="36"/>
        <v>738140.94676902459</v>
      </c>
      <c r="M336" s="92">
        <f t="shared" si="38"/>
        <v>365</v>
      </c>
      <c r="N336" s="94">
        <f t="shared" si="39"/>
        <v>2022.3039637507522</v>
      </c>
    </row>
    <row r="337" spans="1:14" ht="20.100000000000001" customHeight="1" x14ac:dyDescent="0.25">
      <c r="A337" s="149">
        <v>327</v>
      </c>
      <c r="B337" s="92">
        <v>316360</v>
      </c>
      <c r="C337" s="92" t="s">
        <v>414</v>
      </c>
      <c r="D337" s="92">
        <v>1</v>
      </c>
      <c r="E337" s="92">
        <v>1</v>
      </c>
      <c r="F337" s="92">
        <v>0</v>
      </c>
      <c r="G337" s="152" t="s">
        <v>94</v>
      </c>
      <c r="H337" s="132">
        <v>512375.69</v>
      </c>
      <c r="I337" s="153">
        <f t="shared" si="37"/>
        <v>2.3667042929405783E-3</v>
      </c>
      <c r="J337" s="93">
        <f t="shared" si="34"/>
        <v>1134227.3788084087</v>
      </c>
      <c r="K337" s="94">
        <f t="shared" si="35"/>
        <v>378075.79293613619</v>
      </c>
      <c r="L337" s="94">
        <f t="shared" si="36"/>
        <v>756151.58587227238</v>
      </c>
      <c r="M337" s="92">
        <f t="shared" si="38"/>
        <v>365</v>
      </c>
      <c r="N337" s="94">
        <f t="shared" si="39"/>
        <v>2071.6481804719792</v>
      </c>
    </row>
    <row r="338" spans="1:14" ht="20.100000000000001" customHeight="1" x14ac:dyDescent="0.25">
      <c r="A338" s="149">
        <v>328</v>
      </c>
      <c r="B338" s="92">
        <v>316410</v>
      </c>
      <c r="C338" s="92" t="s">
        <v>415</v>
      </c>
      <c r="D338" s="92">
        <v>1</v>
      </c>
      <c r="E338" s="92">
        <v>1</v>
      </c>
      <c r="F338" s="92">
        <v>0</v>
      </c>
      <c r="G338" s="152" t="s">
        <v>86</v>
      </c>
      <c r="H338" s="132">
        <v>608913.45178</v>
      </c>
      <c r="I338" s="153">
        <f t="shared" si="37"/>
        <v>2.8126199358853104E-3</v>
      </c>
      <c r="J338" s="93">
        <f t="shared" si="34"/>
        <v>1347929.5013657063</v>
      </c>
      <c r="K338" s="94">
        <f t="shared" si="35"/>
        <v>449309.83378856879</v>
      </c>
      <c r="L338" s="94">
        <f t="shared" si="36"/>
        <v>898619.66757713759</v>
      </c>
      <c r="M338" s="92">
        <f t="shared" si="38"/>
        <v>365</v>
      </c>
      <c r="N338" s="94">
        <f t="shared" si="39"/>
        <v>2461.971691992158</v>
      </c>
    </row>
    <row r="339" spans="1:14" ht="20.100000000000001" customHeight="1" x14ac:dyDescent="0.25">
      <c r="A339" s="149">
        <v>329</v>
      </c>
      <c r="B339" s="92">
        <v>316450</v>
      </c>
      <c r="C339" s="92" t="s">
        <v>416</v>
      </c>
      <c r="D339" s="92">
        <v>1</v>
      </c>
      <c r="E339" s="92">
        <v>1</v>
      </c>
      <c r="F339" s="92">
        <v>0</v>
      </c>
      <c r="G339" s="152" t="s">
        <v>86</v>
      </c>
      <c r="H339" s="132">
        <v>500171.50527000002</v>
      </c>
      <c r="I339" s="153">
        <f t="shared" si="37"/>
        <v>2.3103321875576495E-3</v>
      </c>
      <c r="J339" s="93">
        <f t="shared" si="34"/>
        <v>1107211.4201535368</v>
      </c>
      <c r="K339" s="94">
        <f t="shared" si="35"/>
        <v>369070.4733845123</v>
      </c>
      <c r="L339" s="94">
        <f t="shared" si="36"/>
        <v>738140.94676902459</v>
      </c>
      <c r="M339" s="92">
        <f t="shared" si="38"/>
        <v>365</v>
      </c>
      <c r="N339" s="94">
        <f t="shared" si="39"/>
        <v>2022.3039637507522</v>
      </c>
    </row>
    <row r="340" spans="1:14" ht="20.100000000000001" customHeight="1" x14ac:dyDescent="0.25">
      <c r="A340" s="149">
        <v>330</v>
      </c>
      <c r="B340" s="92">
        <v>316550</v>
      </c>
      <c r="C340" s="92" t="s">
        <v>417</v>
      </c>
      <c r="D340" s="92">
        <v>1</v>
      </c>
      <c r="E340" s="92">
        <v>1</v>
      </c>
      <c r="F340" s="92">
        <v>0</v>
      </c>
      <c r="G340" s="152" t="s">
        <v>86</v>
      </c>
      <c r="H340" s="132">
        <v>500171.50527000002</v>
      </c>
      <c r="I340" s="153">
        <f t="shared" si="37"/>
        <v>2.3103321875576495E-3</v>
      </c>
      <c r="J340" s="93">
        <f t="shared" si="34"/>
        <v>1107211.4201535368</v>
      </c>
      <c r="K340" s="94">
        <f t="shared" si="35"/>
        <v>369070.4733845123</v>
      </c>
      <c r="L340" s="94">
        <f t="shared" si="36"/>
        <v>738140.94676902459</v>
      </c>
      <c r="M340" s="92">
        <f t="shared" si="38"/>
        <v>365</v>
      </c>
      <c r="N340" s="94">
        <f t="shared" si="39"/>
        <v>2022.3039637507522</v>
      </c>
    </row>
    <row r="341" spans="1:14" ht="20.100000000000001" customHeight="1" x14ac:dyDescent="0.25">
      <c r="A341" s="149">
        <v>331</v>
      </c>
      <c r="B341" s="92">
        <v>316555</v>
      </c>
      <c r="C341" s="92" t="s">
        <v>418</v>
      </c>
      <c r="D341" s="92">
        <v>1</v>
      </c>
      <c r="E341" s="92">
        <v>1</v>
      </c>
      <c r="F341" s="92">
        <v>0</v>
      </c>
      <c r="G341" s="152" t="s">
        <v>94</v>
      </c>
      <c r="H341" s="132">
        <v>623770.93999999994</v>
      </c>
      <c r="I341" s="153">
        <f t="shared" si="37"/>
        <v>2.8812478623050589E-3</v>
      </c>
      <c r="J341" s="93">
        <f t="shared" si="34"/>
        <v>1380818.9811914321</v>
      </c>
      <c r="K341" s="94">
        <f t="shared" si="35"/>
        <v>460272.99373047741</v>
      </c>
      <c r="L341" s="94">
        <f t="shared" si="36"/>
        <v>920545.98746095481</v>
      </c>
      <c r="M341" s="92">
        <f t="shared" si="38"/>
        <v>365</v>
      </c>
      <c r="N341" s="94">
        <f t="shared" si="39"/>
        <v>2522.0438012628897</v>
      </c>
    </row>
    <row r="342" spans="1:14" ht="20.100000000000001" customHeight="1" x14ac:dyDescent="0.25">
      <c r="A342" s="149">
        <v>332</v>
      </c>
      <c r="B342" s="92">
        <v>316590</v>
      </c>
      <c r="C342" s="92" t="s">
        <v>419</v>
      </c>
      <c r="D342" s="92">
        <v>1</v>
      </c>
      <c r="E342" s="92">
        <v>1</v>
      </c>
      <c r="F342" s="92">
        <v>0</v>
      </c>
      <c r="G342" s="152" t="s">
        <v>86</v>
      </c>
      <c r="H342" s="132">
        <v>500171.50527000002</v>
      </c>
      <c r="I342" s="153">
        <f t="shared" si="37"/>
        <v>2.3103321875576495E-3</v>
      </c>
      <c r="J342" s="93">
        <f t="shared" si="34"/>
        <v>1107211.4201535368</v>
      </c>
      <c r="K342" s="94">
        <f t="shared" si="35"/>
        <v>369070.4733845123</v>
      </c>
      <c r="L342" s="94">
        <f t="shared" si="36"/>
        <v>738140.94676902459</v>
      </c>
      <c r="M342" s="92">
        <f t="shared" si="38"/>
        <v>365</v>
      </c>
      <c r="N342" s="94">
        <f t="shared" si="39"/>
        <v>2022.3039637507522</v>
      </c>
    </row>
    <row r="343" spans="1:14" ht="20.100000000000001" customHeight="1" x14ac:dyDescent="0.25">
      <c r="A343" s="149">
        <v>333</v>
      </c>
      <c r="B343" s="92">
        <v>316610</v>
      </c>
      <c r="C343" s="92" t="s">
        <v>420</v>
      </c>
      <c r="D343" s="92">
        <v>1</v>
      </c>
      <c r="E343" s="92">
        <v>1</v>
      </c>
      <c r="F343" s="92">
        <v>0</v>
      </c>
      <c r="G343" s="152" t="s">
        <v>94</v>
      </c>
      <c r="H343" s="132">
        <v>623770.93999999994</v>
      </c>
      <c r="I343" s="153">
        <f t="shared" si="37"/>
        <v>2.8812478623050589E-3</v>
      </c>
      <c r="J343" s="93">
        <f t="shared" si="34"/>
        <v>1380818.9811914321</v>
      </c>
      <c r="K343" s="94">
        <f t="shared" si="35"/>
        <v>460272.99373047741</v>
      </c>
      <c r="L343" s="94">
        <f t="shared" si="36"/>
        <v>920545.98746095481</v>
      </c>
      <c r="M343" s="92">
        <f t="shared" si="38"/>
        <v>365</v>
      </c>
      <c r="N343" s="94">
        <f t="shared" si="39"/>
        <v>2522.0438012628897</v>
      </c>
    </row>
    <row r="344" spans="1:14" ht="20.100000000000001" customHeight="1" x14ac:dyDescent="0.25">
      <c r="A344" s="149">
        <v>334</v>
      </c>
      <c r="B344" s="92">
        <v>316650</v>
      </c>
      <c r="C344" s="92" t="s">
        <v>421</v>
      </c>
      <c r="D344" s="92">
        <v>1</v>
      </c>
      <c r="E344" s="92">
        <v>1</v>
      </c>
      <c r="F344" s="92">
        <v>0</v>
      </c>
      <c r="G344" s="152" t="s">
        <v>86</v>
      </c>
      <c r="H344" s="132">
        <v>500171.50527000002</v>
      </c>
      <c r="I344" s="153">
        <f t="shared" si="37"/>
        <v>2.3103321875576495E-3</v>
      </c>
      <c r="J344" s="93">
        <f t="shared" si="34"/>
        <v>1107211.4201535368</v>
      </c>
      <c r="K344" s="94">
        <f t="shared" si="35"/>
        <v>369070.4733845123</v>
      </c>
      <c r="L344" s="94">
        <f t="shared" si="36"/>
        <v>738140.94676902459</v>
      </c>
      <c r="M344" s="92">
        <f t="shared" si="38"/>
        <v>365</v>
      </c>
      <c r="N344" s="94">
        <f t="shared" si="39"/>
        <v>2022.3039637507522</v>
      </c>
    </row>
    <row r="345" spans="1:14" ht="20.100000000000001" customHeight="1" x14ac:dyDescent="0.25">
      <c r="A345" s="149">
        <v>335</v>
      </c>
      <c r="B345" s="92">
        <v>316670</v>
      </c>
      <c r="C345" s="92" t="s">
        <v>422</v>
      </c>
      <c r="D345" s="92">
        <v>1</v>
      </c>
      <c r="E345" s="92">
        <v>1</v>
      </c>
      <c r="F345" s="92">
        <v>0</v>
      </c>
      <c r="G345" s="152" t="s">
        <v>86</v>
      </c>
      <c r="H345" s="132">
        <v>608913.45178</v>
      </c>
      <c r="I345" s="153">
        <f t="shared" si="37"/>
        <v>2.8126199358853104E-3</v>
      </c>
      <c r="J345" s="93">
        <f t="shared" si="34"/>
        <v>1347929.5013657063</v>
      </c>
      <c r="K345" s="94">
        <f t="shared" si="35"/>
        <v>449309.83378856879</v>
      </c>
      <c r="L345" s="94">
        <f t="shared" si="36"/>
        <v>898619.66757713759</v>
      </c>
      <c r="M345" s="92">
        <f t="shared" si="38"/>
        <v>365</v>
      </c>
      <c r="N345" s="94">
        <f t="shared" si="39"/>
        <v>2461.971691992158</v>
      </c>
    </row>
    <row r="346" spans="1:14" ht="20.100000000000001" customHeight="1" x14ac:dyDescent="0.25">
      <c r="A346" s="149">
        <v>336</v>
      </c>
      <c r="B346" s="92">
        <v>316805</v>
      </c>
      <c r="C346" s="92" t="s">
        <v>423</v>
      </c>
      <c r="D346" s="92">
        <v>1</v>
      </c>
      <c r="E346" s="92">
        <v>1</v>
      </c>
      <c r="F346" s="92">
        <v>0</v>
      </c>
      <c r="G346" s="152" t="s">
        <v>94</v>
      </c>
      <c r="H346" s="132">
        <v>623770.93999999994</v>
      </c>
      <c r="I346" s="153">
        <f t="shared" si="37"/>
        <v>2.8812478623050589E-3</v>
      </c>
      <c r="J346" s="93">
        <f t="shared" si="34"/>
        <v>1380818.9811914321</v>
      </c>
      <c r="K346" s="94">
        <f t="shared" si="35"/>
        <v>460272.99373047741</v>
      </c>
      <c r="L346" s="94">
        <f t="shared" si="36"/>
        <v>920545.98746095481</v>
      </c>
      <c r="M346" s="92">
        <f t="shared" si="38"/>
        <v>365</v>
      </c>
      <c r="N346" s="94">
        <f t="shared" si="39"/>
        <v>2522.0438012628897</v>
      </c>
    </row>
    <row r="347" spans="1:14" ht="20.100000000000001" customHeight="1" x14ac:dyDescent="0.25">
      <c r="A347" s="149">
        <v>337</v>
      </c>
      <c r="B347" s="92">
        <v>317000</v>
      </c>
      <c r="C347" s="92" t="s">
        <v>424</v>
      </c>
      <c r="D347" s="92">
        <v>1</v>
      </c>
      <c r="E347" s="92">
        <v>1</v>
      </c>
      <c r="F347" s="92">
        <v>0</v>
      </c>
      <c r="G347" s="152" t="s">
        <v>94</v>
      </c>
      <c r="H347" s="132">
        <v>623770.93999999994</v>
      </c>
      <c r="I347" s="153">
        <f t="shared" si="37"/>
        <v>2.8812478623050589E-3</v>
      </c>
      <c r="J347" s="93">
        <f t="shared" si="34"/>
        <v>1380818.9811914321</v>
      </c>
      <c r="K347" s="94">
        <f t="shared" si="35"/>
        <v>460272.99373047741</v>
      </c>
      <c r="L347" s="94">
        <f t="shared" si="36"/>
        <v>920545.98746095481</v>
      </c>
      <c r="M347" s="92">
        <f t="shared" si="38"/>
        <v>365</v>
      </c>
      <c r="N347" s="94">
        <f t="shared" si="39"/>
        <v>2522.0438012628897</v>
      </c>
    </row>
    <row r="348" spans="1:14" ht="20.100000000000001" customHeight="1" x14ac:dyDescent="0.25">
      <c r="A348" s="149">
        <v>338</v>
      </c>
      <c r="B348" s="92">
        <v>317030</v>
      </c>
      <c r="C348" s="92" t="s">
        <v>425</v>
      </c>
      <c r="D348" s="92">
        <v>1</v>
      </c>
      <c r="E348" s="92">
        <v>1</v>
      </c>
      <c r="F348" s="92">
        <v>0</v>
      </c>
      <c r="G348" s="152" t="s">
        <v>86</v>
      </c>
      <c r="H348" s="132">
        <v>500171.50527000002</v>
      </c>
      <c r="I348" s="153">
        <f t="shared" si="37"/>
        <v>2.3103321875576495E-3</v>
      </c>
      <c r="J348" s="93">
        <f t="shared" si="34"/>
        <v>1107211.4201535368</v>
      </c>
      <c r="K348" s="94">
        <f t="shared" si="35"/>
        <v>369070.4733845123</v>
      </c>
      <c r="L348" s="94">
        <f t="shared" si="36"/>
        <v>738140.94676902459</v>
      </c>
      <c r="M348" s="92">
        <f t="shared" si="38"/>
        <v>365</v>
      </c>
      <c r="N348" s="94">
        <f t="shared" si="39"/>
        <v>2022.3039637507522</v>
      </c>
    </row>
    <row r="349" spans="1:14" ht="20.100000000000001" customHeight="1" x14ac:dyDescent="0.25">
      <c r="A349" s="149">
        <v>339</v>
      </c>
      <c r="B349" s="92">
        <v>317052</v>
      </c>
      <c r="C349" s="92" t="s">
        <v>426</v>
      </c>
      <c r="D349" s="92">
        <v>1</v>
      </c>
      <c r="E349" s="92">
        <v>1</v>
      </c>
      <c r="F349" s="92">
        <v>0</v>
      </c>
      <c r="G349" s="152" t="s">
        <v>94</v>
      </c>
      <c r="H349" s="132">
        <v>623770.93999999994</v>
      </c>
      <c r="I349" s="153">
        <f t="shared" si="37"/>
        <v>2.8812478623050589E-3</v>
      </c>
      <c r="J349" s="93">
        <f t="shared" si="34"/>
        <v>1380818.9811914321</v>
      </c>
      <c r="K349" s="94">
        <f t="shared" si="35"/>
        <v>460272.99373047741</v>
      </c>
      <c r="L349" s="94">
        <f t="shared" si="36"/>
        <v>920545.98746095481</v>
      </c>
      <c r="M349" s="92">
        <f t="shared" si="38"/>
        <v>365</v>
      </c>
      <c r="N349" s="94">
        <f t="shared" si="39"/>
        <v>2522.0438012628897</v>
      </c>
    </row>
    <row r="350" spans="1:14" ht="20.100000000000001" customHeight="1" x14ac:dyDescent="0.25">
      <c r="A350" s="149">
        <v>340</v>
      </c>
      <c r="B350" s="92">
        <v>317065</v>
      </c>
      <c r="C350" s="92" t="s">
        <v>427</v>
      </c>
      <c r="D350" s="92">
        <v>1</v>
      </c>
      <c r="E350" s="92">
        <v>1</v>
      </c>
      <c r="F350" s="92">
        <v>0</v>
      </c>
      <c r="G350" s="152" t="s">
        <v>94</v>
      </c>
      <c r="H350" s="132">
        <v>512375.69</v>
      </c>
      <c r="I350" s="153">
        <f t="shared" si="37"/>
        <v>2.3667042929405783E-3</v>
      </c>
      <c r="J350" s="93">
        <f t="shared" si="34"/>
        <v>1134227.3788084087</v>
      </c>
      <c r="K350" s="94">
        <f t="shared" si="35"/>
        <v>378075.79293613619</v>
      </c>
      <c r="L350" s="94">
        <f t="shared" si="36"/>
        <v>756151.58587227238</v>
      </c>
      <c r="M350" s="92">
        <f t="shared" si="38"/>
        <v>365</v>
      </c>
      <c r="N350" s="94">
        <f t="shared" si="39"/>
        <v>2071.6481804719792</v>
      </c>
    </row>
    <row r="351" spans="1:14" ht="20.100000000000001" customHeight="1" x14ac:dyDescent="0.25">
      <c r="A351" s="149">
        <v>341</v>
      </c>
      <c r="B351" s="92">
        <v>317103</v>
      </c>
      <c r="C351" s="92" t="s">
        <v>428</v>
      </c>
      <c r="D351" s="92">
        <v>1</v>
      </c>
      <c r="E351" s="92">
        <v>1</v>
      </c>
      <c r="F351" s="92">
        <v>0</v>
      </c>
      <c r="G351" s="152" t="s">
        <v>94</v>
      </c>
      <c r="H351" s="132">
        <v>623770.93999999994</v>
      </c>
      <c r="I351" s="153">
        <f t="shared" si="37"/>
        <v>2.8812478623050589E-3</v>
      </c>
      <c r="J351" s="93">
        <f t="shared" si="34"/>
        <v>1380818.9811914321</v>
      </c>
      <c r="K351" s="94">
        <f t="shared" si="35"/>
        <v>460272.99373047741</v>
      </c>
      <c r="L351" s="94">
        <f t="shared" si="36"/>
        <v>920545.98746095481</v>
      </c>
      <c r="M351" s="92">
        <f t="shared" si="38"/>
        <v>365</v>
      </c>
      <c r="N351" s="94">
        <f t="shared" si="39"/>
        <v>2522.0438012628897</v>
      </c>
    </row>
    <row r="352" spans="1:14" ht="20.100000000000001" customHeight="1" x14ac:dyDescent="0.25">
      <c r="A352" s="149">
        <v>342</v>
      </c>
      <c r="B352" s="92">
        <v>317115</v>
      </c>
      <c r="C352" s="92" t="s">
        <v>429</v>
      </c>
      <c r="D352" s="92">
        <v>1</v>
      </c>
      <c r="E352" s="92">
        <v>1</v>
      </c>
      <c r="F352" s="92">
        <v>0</v>
      </c>
      <c r="G352" s="152" t="s">
        <v>94</v>
      </c>
      <c r="H352" s="132">
        <v>623770.93999999994</v>
      </c>
      <c r="I352" s="153">
        <f t="shared" si="37"/>
        <v>2.8812478623050589E-3</v>
      </c>
      <c r="J352" s="93">
        <f t="shared" si="34"/>
        <v>1380818.9811914321</v>
      </c>
      <c r="K352" s="94">
        <f t="shared" si="35"/>
        <v>460272.99373047741</v>
      </c>
      <c r="L352" s="94">
        <f t="shared" si="36"/>
        <v>920545.98746095481</v>
      </c>
      <c r="M352" s="92">
        <f t="shared" si="38"/>
        <v>365</v>
      </c>
      <c r="N352" s="94">
        <f t="shared" si="39"/>
        <v>2522.0438012628897</v>
      </c>
    </row>
    <row r="353" spans="1:14" ht="20.100000000000001" customHeight="1" x14ac:dyDescent="0.25">
      <c r="A353" s="149">
        <v>343</v>
      </c>
      <c r="B353" s="92">
        <v>317190</v>
      </c>
      <c r="C353" s="92" t="s">
        <v>430</v>
      </c>
      <c r="D353" s="92">
        <v>1</v>
      </c>
      <c r="E353" s="92">
        <v>1</v>
      </c>
      <c r="F353" s="92">
        <v>0</v>
      </c>
      <c r="G353" s="152" t="s">
        <v>86</v>
      </c>
      <c r="H353" s="132">
        <v>500171.50527000002</v>
      </c>
      <c r="I353" s="153">
        <f t="shared" si="37"/>
        <v>2.3103321875576495E-3</v>
      </c>
      <c r="J353" s="93">
        <f t="shared" si="34"/>
        <v>1107211.4201535368</v>
      </c>
      <c r="K353" s="94">
        <f t="shared" si="35"/>
        <v>369070.4733845123</v>
      </c>
      <c r="L353" s="94">
        <f t="shared" si="36"/>
        <v>738140.94676902459</v>
      </c>
      <c r="M353" s="92">
        <f t="shared" si="38"/>
        <v>365</v>
      </c>
      <c r="N353" s="94">
        <f t="shared" si="39"/>
        <v>2022.3039637507522</v>
      </c>
    </row>
    <row r="354" spans="1:14" ht="20.100000000000001" customHeight="1" x14ac:dyDescent="0.25">
      <c r="A354" s="149">
        <v>344</v>
      </c>
      <c r="B354" s="92">
        <v>520085</v>
      </c>
      <c r="C354" s="92" t="s">
        <v>431</v>
      </c>
      <c r="D354" s="92">
        <v>1</v>
      </c>
      <c r="E354" s="92">
        <v>1</v>
      </c>
      <c r="F354" s="92">
        <v>0</v>
      </c>
      <c r="G354" s="152" t="s">
        <v>86</v>
      </c>
      <c r="H354" s="132">
        <v>608913.45178</v>
      </c>
      <c r="I354" s="153">
        <f t="shared" si="37"/>
        <v>2.8126199358853104E-3</v>
      </c>
      <c r="J354" s="93">
        <f t="shared" si="34"/>
        <v>1347929.5013657063</v>
      </c>
      <c r="K354" s="94">
        <f t="shared" si="35"/>
        <v>449309.83378856879</v>
      </c>
      <c r="L354" s="94">
        <f t="shared" si="36"/>
        <v>898619.66757713759</v>
      </c>
      <c r="M354" s="92">
        <f t="shared" si="38"/>
        <v>365</v>
      </c>
      <c r="N354" s="94">
        <f t="shared" si="39"/>
        <v>2461.971691992158</v>
      </c>
    </row>
    <row r="355" spans="1:14" ht="20.100000000000001" customHeight="1" x14ac:dyDescent="0.25">
      <c r="A355" s="149">
        <v>345</v>
      </c>
      <c r="B355" s="92">
        <v>520090</v>
      </c>
      <c r="C355" s="92" t="s">
        <v>432</v>
      </c>
      <c r="D355" s="92">
        <v>1</v>
      </c>
      <c r="E355" s="92">
        <v>1</v>
      </c>
      <c r="F355" s="92">
        <v>0</v>
      </c>
      <c r="G355" s="152" t="s">
        <v>86</v>
      </c>
      <c r="H355" s="132">
        <v>500171.50527000002</v>
      </c>
      <c r="I355" s="153">
        <f t="shared" si="37"/>
        <v>2.3103321875576495E-3</v>
      </c>
      <c r="J355" s="93">
        <f t="shared" si="34"/>
        <v>1107211.4201535368</v>
      </c>
      <c r="K355" s="94">
        <f t="shared" si="35"/>
        <v>369070.4733845123</v>
      </c>
      <c r="L355" s="94">
        <f t="shared" si="36"/>
        <v>738140.94676902459</v>
      </c>
      <c r="M355" s="92">
        <f t="shared" si="38"/>
        <v>365</v>
      </c>
      <c r="N355" s="94">
        <f t="shared" si="39"/>
        <v>2022.3039637507522</v>
      </c>
    </row>
    <row r="356" spans="1:14" ht="20.100000000000001" customHeight="1" x14ac:dyDescent="0.25">
      <c r="A356" s="149">
        <v>346</v>
      </c>
      <c r="B356" s="92">
        <v>520280</v>
      </c>
      <c r="C356" s="92" t="s">
        <v>433</v>
      </c>
      <c r="D356" s="92">
        <v>1</v>
      </c>
      <c r="E356" s="92">
        <v>1</v>
      </c>
      <c r="F356" s="92">
        <v>0</v>
      </c>
      <c r="G356" s="152" t="s">
        <v>94</v>
      </c>
      <c r="H356" s="132">
        <v>623770.93999999994</v>
      </c>
      <c r="I356" s="153">
        <f t="shared" si="37"/>
        <v>2.8812478623050589E-3</v>
      </c>
      <c r="J356" s="93">
        <f t="shared" si="34"/>
        <v>1380818.9811914321</v>
      </c>
      <c r="K356" s="94">
        <f t="shared" si="35"/>
        <v>460272.99373047741</v>
      </c>
      <c r="L356" s="94">
        <f t="shared" si="36"/>
        <v>920545.98746095481</v>
      </c>
      <c r="M356" s="92">
        <f t="shared" si="38"/>
        <v>365</v>
      </c>
      <c r="N356" s="94">
        <f t="shared" si="39"/>
        <v>2522.0438012628897</v>
      </c>
    </row>
    <row r="357" spans="1:14" ht="20.100000000000001" customHeight="1" x14ac:dyDescent="0.25">
      <c r="A357" s="149">
        <v>347</v>
      </c>
      <c r="B357" s="92">
        <v>520552</v>
      </c>
      <c r="C357" s="92" t="s">
        <v>434</v>
      </c>
      <c r="D357" s="92">
        <v>2</v>
      </c>
      <c r="E357" s="92">
        <v>1</v>
      </c>
      <c r="F357" s="92">
        <v>0</v>
      </c>
      <c r="G357" s="152" t="s">
        <v>94</v>
      </c>
      <c r="H357" s="132">
        <v>1024751.38</v>
      </c>
      <c r="I357" s="153">
        <f t="shared" si="37"/>
        <v>4.7334085858811567E-3</v>
      </c>
      <c r="J357" s="93">
        <f t="shared" si="34"/>
        <v>2268454.7576168175</v>
      </c>
      <c r="K357" s="94">
        <f t="shared" si="35"/>
        <v>756151.58587227238</v>
      </c>
      <c r="L357" s="94">
        <f t="shared" si="36"/>
        <v>1512303.1717445448</v>
      </c>
      <c r="M357" s="92">
        <f t="shared" si="38"/>
        <v>365</v>
      </c>
      <c r="N357" s="94">
        <f t="shared" si="39"/>
        <v>4143.2963609439585</v>
      </c>
    </row>
    <row r="358" spans="1:14" ht="20.100000000000001" customHeight="1" x14ac:dyDescent="0.25">
      <c r="A358" s="149">
        <v>348</v>
      </c>
      <c r="B358" s="92">
        <v>520735</v>
      </c>
      <c r="C358" s="92" t="s">
        <v>435</v>
      </c>
      <c r="D358" s="92">
        <v>1</v>
      </c>
      <c r="E358" s="92">
        <v>1</v>
      </c>
      <c r="F358" s="92">
        <v>0</v>
      </c>
      <c r="G358" s="152" t="s">
        <v>91</v>
      </c>
      <c r="H358" s="132">
        <v>594409.85140000004</v>
      </c>
      <c r="I358" s="153">
        <f t="shared" si="37"/>
        <v>2.7456266457031777E-3</v>
      </c>
      <c r="J358" s="93">
        <f t="shared" si="34"/>
        <v>1315823.410145235</v>
      </c>
      <c r="K358" s="94">
        <f t="shared" si="35"/>
        <v>438607.80338174501</v>
      </c>
      <c r="L358" s="94">
        <f t="shared" si="36"/>
        <v>877215.60676349001</v>
      </c>
      <c r="M358" s="92">
        <f t="shared" si="38"/>
        <v>365</v>
      </c>
      <c r="N358" s="94">
        <f t="shared" si="39"/>
        <v>2403.3304294890136</v>
      </c>
    </row>
    <row r="359" spans="1:14" ht="20.100000000000001" customHeight="1" x14ac:dyDescent="0.25">
      <c r="A359" s="149">
        <v>349</v>
      </c>
      <c r="B359" s="92">
        <v>521350</v>
      </c>
      <c r="C359" s="92" t="s">
        <v>436</v>
      </c>
      <c r="D359" s="92">
        <v>1</v>
      </c>
      <c r="E359" s="92">
        <v>1</v>
      </c>
      <c r="F359" s="92">
        <v>0</v>
      </c>
      <c r="G359" s="152" t="s">
        <v>86</v>
      </c>
      <c r="H359" s="132">
        <v>500171.50527000002</v>
      </c>
      <c r="I359" s="153">
        <f t="shared" si="37"/>
        <v>2.3103321875576495E-3</v>
      </c>
      <c r="J359" s="93">
        <f t="shared" si="34"/>
        <v>1107211.4201535368</v>
      </c>
      <c r="K359" s="94">
        <f t="shared" si="35"/>
        <v>369070.4733845123</v>
      </c>
      <c r="L359" s="94">
        <f t="shared" si="36"/>
        <v>738140.94676902459</v>
      </c>
      <c r="M359" s="92">
        <f t="shared" si="38"/>
        <v>365</v>
      </c>
      <c r="N359" s="94">
        <f t="shared" si="39"/>
        <v>2022.3039637507522</v>
      </c>
    </row>
    <row r="360" spans="1:14" ht="20.100000000000001" customHeight="1" x14ac:dyDescent="0.25">
      <c r="A360" s="149">
        <v>350</v>
      </c>
      <c r="B360" s="92">
        <v>522150</v>
      </c>
      <c r="C360" s="92" t="s">
        <v>437</v>
      </c>
      <c r="D360" s="92">
        <v>1</v>
      </c>
      <c r="E360" s="92">
        <v>1</v>
      </c>
      <c r="F360" s="92">
        <v>0</v>
      </c>
      <c r="G360" s="152" t="s">
        <v>86</v>
      </c>
      <c r="H360" s="132">
        <v>608913.45178</v>
      </c>
      <c r="I360" s="153">
        <f t="shared" si="37"/>
        <v>2.8126199358853104E-3</v>
      </c>
      <c r="J360" s="93">
        <f t="shared" si="34"/>
        <v>1347929.5013657063</v>
      </c>
      <c r="K360" s="94">
        <f t="shared" si="35"/>
        <v>449309.83378856879</v>
      </c>
      <c r="L360" s="94">
        <f t="shared" si="36"/>
        <v>898619.66757713759</v>
      </c>
      <c r="M360" s="92">
        <f t="shared" si="38"/>
        <v>365</v>
      </c>
      <c r="N360" s="94">
        <f t="shared" si="39"/>
        <v>2461.971691992158</v>
      </c>
    </row>
  </sheetData>
  <autoFilter ref="A10:N360" xr:uid="{00000000-0009-0000-0000-000001000000}"/>
  <conditionalFormatting sqref="J11:J360">
    <cfRule type="expression" dxfId="0" priority="6">
      <formula>$J$11&gt;$H$11</formula>
    </cfRule>
  </conditionalFormatting>
  <pageMargins left="0.51181102362204722" right="0.51181102362204722" top="0.78740157480314965" bottom="0.78740157480314965" header="0.31496062992125984" footer="0.31496062992125984"/>
  <pageSetup paperSize="9" scale="38" fitToHeight="5" orientation="portrait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5"/>
  <sheetViews>
    <sheetView showGridLines="0" workbookViewId="0">
      <selection activeCell="A14" sqref="A14"/>
    </sheetView>
  </sheetViews>
  <sheetFormatPr defaultRowHeight="15" x14ac:dyDescent="0.25"/>
  <cols>
    <col min="1" max="1" width="34.28515625" customWidth="1"/>
    <col min="2" max="2" width="22.7109375" bestFit="1" customWidth="1"/>
    <col min="3" max="3" width="21.28515625" style="7" customWidth="1"/>
    <col min="4" max="4" width="19.28515625" customWidth="1"/>
    <col min="5" max="5" width="52.7109375" customWidth="1"/>
    <col min="6" max="6" width="20.5703125" customWidth="1"/>
    <col min="7" max="7" width="24.28515625" customWidth="1"/>
    <col min="8" max="8" width="24.140625" customWidth="1"/>
  </cols>
  <sheetData>
    <row r="1" spans="1:7" ht="60" x14ac:dyDescent="0.25">
      <c r="A1" s="71" t="s">
        <v>438</v>
      </c>
      <c r="B1" s="71" t="s">
        <v>439</v>
      </c>
      <c r="C1" s="71" t="s">
        <v>440</v>
      </c>
      <c r="D1" s="83" t="s">
        <v>441</v>
      </c>
      <c r="E1" s="133" t="s">
        <v>442</v>
      </c>
      <c r="F1" s="83" t="s">
        <v>443</v>
      </c>
      <c r="G1" s="83" t="s">
        <v>444</v>
      </c>
    </row>
    <row r="2" spans="1:7" s="1" customFormat="1" ht="30" customHeight="1" x14ac:dyDescent="0.25">
      <c r="A2" s="155" t="s">
        <v>445</v>
      </c>
      <c r="B2" s="63">
        <v>164528628.05000001</v>
      </c>
      <c r="C2" s="127">
        <f>B2/$B$6</f>
        <v>0.25748184464122359</v>
      </c>
      <c r="D2" s="156">
        <f>0.75*C2</f>
        <v>0.19311138348091769</v>
      </c>
      <c r="E2" s="157" t="s">
        <v>446</v>
      </c>
      <c r="F2" s="158">
        <f>'Tabela de sancionamento'!G6+'Tabela de sancionamento'!G7+'Tabela de sancionamento'!G8+'Tabela de sancionamento'!G12</f>
        <v>0.32500000000000007</v>
      </c>
      <c r="G2" s="159">
        <f>F2*$B$6</f>
        <v>207672133.89650005</v>
      </c>
    </row>
    <row r="3" spans="1:7" s="1" customFormat="1" ht="30" customHeight="1" x14ac:dyDescent="0.25">
      <c r="A3" s="160" t="s">
        <v>447</v>
      </c>
      <c r="B3" s="63">
        <v>281882427.63999999</v>
      </c>
      <c r="C3" s="127">
        <f t="shared" ref="C3:C6" si="0">B3/$B$6</f>
        <v>0.44113664777315592</v>
      </c>
      <c r="D3" s="156">
        <f>0.75*C3</f>
        <v>0.33085248582986693</v>
      </c>
      <c r="E3" s="157" t="s">
        <v>448</v>
      </c>
      <c r="F3" s="158">
        <f>'Tabela de sancionamento'!G9+'Tabela de sancionamento'!G10+'Tabela de sancionamento'!G11+'Tabela de sancionamento'!G15+'Tabela de sancionamento'!G22+'Tabela de sancionamento'!G23+'Tabela de sancionamento'!G16+'Tabela de sancionamento'!G17</f>
        <v>0.21000000000000002</v>
      </c>
      <c r="G3" s="159">
        <f t="shared" ref="G3:G5" si="1">F3*$B$6</f>
        <v>134188148.05620001</v>
      </c>
    </row>
    <row r="4" spans="1:7" s="1" customFormat="1" ht="30" customHeight="1" x14ac:dyDescent="0.25">
      <c r="A4" s="155" t="s">
        <v>449</v>
      </c>
      <c r="B4" s="63">
        <v>157798053.43000001</v>
      </c>
      <c r="C4" s="127">
        <f t="shared" si="0"/>
        <v>0.24694871864854623</v>
      </c>
      <c r="D4" s="156">
        <f>0.75*C4</f>
        <v>0.18521153898640969</v>
      </c>
      <c r="E4" s="157" t="s">
        <v>449</v>
      </c>
      <c r="F4" s="158">
        <f>'Tabela de sancionamento'!F18</f>
        <v>0.1</v>
      </c>
      <c r="G4" s="159">
        <f t="shared" si="1"/>
        <v>63899118.122000009</v>
      </c>
    </row>
    <row r="5" spans="1:7" s="1" customFormat="1" ht="30" customHeight="1" x14ac:dyDescent="0.25">
      <c r="A5" s="155" t="s">
        <v>41</v>
      </c>
      <c r="B5" s="63">
        <v>34782072.100000001</v>
      </c>
      <c r="C5" s="127">
        <f t="shared" si="0"/>
        <v>5.4432788937074213E-2</v>
      </c>
      <c r="D5" s="156">
        <f>0.75*C5</f>
        <v>4.0824591702805661E-2</v>
      </c>
      <c r="E5" s="157" t="s">
        <v>41</v>
      </c>
      <c r="F5" s="158">
        <f>'Tabela de sancionamento'!F19</f>
        <v>0.04</v>
      </c>
      <c r="G5" s="159">
        <f t="shared" si="1"/>
        <v>25559647.248800002</v>
      </c>
    </row>
    <row r="6" spans="1:7" s="1" customFormat="1" ht="30" customHeight="1" x14ac:dyDescent="0.25">
      <c r="A6" s="84" t="s">
        <v>5</v>
      </c>
      <c r="B6" s="63">
        <f>SUM(B2:B5)</f>
        <v>638991181.22000003</v>
      </c>
      <c r="C6" s="127">
        <f t="shared" si="0"/>
        <v>1</v>
      </c>
      <c r="D6" s="134">
        <f>SUM(D2:D5)</f>
        <v>0.75</v>
      </c>
      <c r="E6" s="134"/>
      <c r="F6" s="134">
        <f>SUM(F2:F5)</f>
        <v>0.67500000000000016</v>
      </c>
      <c r="G6" s="159">
        <f>SUM(G2:G5)</f>
        <v>431319047.3235001</v>
      </c>
    </row>
    <row r="7" spans="1:7" ht="15.75" customHeight="1" x14ac:dyDescent="0.25">
      <c r="A7" s="69"/>
      <c r="B7" s="69"/>
      <c r="C7" s="67"/>
    </row>
    <row r="8" spans="1:7" ht="35.1" customHeight="1" x14ac:dyDescent="0.25">
      <c r="B8" s="137" t="s">
        <v>56</v>
      </c>
      <c r="C8" s="137" t="s">
        <v>57</v>
      </c>
      <c r="D8" s="138">
        <f>B6</f>
        <v>638991181.22000003</v>
      </c>
      <c r="E8" s="135"/>
    </row>
    <row r="9" spans="1:7" ht="35.1" customHeight="1" x14ac:dyDescent="0.25">
      <c r="B9" s="139">
        <v>0.75</v>
      </c>
      <c r="C9" s="140" t="s">
        <v>19</v>
      </c>
      <c r="D9" s="138">
        <f>D8*0.75</f>
        <v>479243385.91500002</v>
      </c>
      <c r="E9" s="135"/>
    </row>
    <row r="10" spans="1:7" ht="35.1" customHeight="1" x14ac:dyDescent="0.25">
      <c r="B10" s="139">
        <v>0.25</v>
      </c>
      <c r="C10" s="137" t="s">
        <v>58</v>
      </c>
      <c r="D10" s="138">
        <f>D8*0.25</f>
        <v>159747795.30500001</v>
      </c>
      <c r="E10" s="135"/>
    </row>
    <row r="11" spans="1:7" ht="15.75" customHeight="1" x14ac:dyDescent="0.25">
      <c r="A11" s="68"/>
      <c r="B11" s="68"/>
      <c r="C11" s="70"/>
    </row>
    <row r="12" spans="1:7" ht="15" customHeight="1" x14ac:dyDescent="0.25">
      <c r="A12" s="68"/>
      <c r="B12" s="68"/>
      <c r="C12" s="70"/>
    </row>
    <row r="13" spans="1:7" ht="15" customHeight="1" x14ac:dyDescent="0.25">
      <c r="A13" s="68"/>
      <c r="B13" s="68"/>
      <c r="C13" s="70"/>
    </row>
    <row r="14" spans="1:7" ht="15.75" customHeight="1" x14ac:dyDescent="0.25">
      <c r="A14" s="68"/>
      <c r="B14" s="68"/>
      <c r="C14" s="70"/>
    </row>
    <row r="15" spans="1:7" x14ac:dyDescent="0.25">
      <c r="A15" s="68"/>
      <c r="B15" s="68"/>
      <c r="C15" s="70"/>
    </row>
  </sheetData>
  <pageMargins left="0.511811024" right="0.511811024" top="0.78740157499999996" bottom="0.78740157499999996" header="0.31496062000000002" footer="0.31496062000000002"/>
  <pageSetup paperSize="9" orientation="portrait" r:id="rId1"/>
  <ignoredErrors>
    <ignoredError sqref="C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43EF996F4B4D447924BE074BE315862" ma:contentTypeVersion="13" ma:contentTypeDescription="Crie um novo documento." ma:contentTypeScope="" ma:versionID="fe15f82d38cc77223558e4736f7fc1ed">
  <xsd:schema xmlns:xsd="http://www.w3.org/2001/XMLSchema" xmlns:xs="http://www.w3.org/2001/XMLSchema" xmlns:p="http://schemas.microsoft.com/office/2006/metadata/properties" xmlns:ns1="http://schemas.microsoft.com/sharepoint/v3" xmlns:ns2="f6373d16-a4a2-493c-8c7e-3f60770a2b7a" xmlns:ns3="14900c87-814c-49ac-a8ac-4508235b98fe" targetNamespace="http://schemas.microsoft.com/office/2006/metadata/properties" ma:root="true" ma:fieldsID="450508d28004831d43872c6b6e6d6414" ns1:_="" ns2:_="" ns3:_="">
    <xsd:import namespace="http://schemas.microsoft.com/sharepoint/v3"/>
    <xsd:import namespace="f6373d16-a4a2-493c-8c7e-3f60770a2b7a"/>
    <xsd:import namespace="14900c87-814c-49ac-a8ac-4508235b98f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373d16-a4a2-493c-8c7e-3f60770a2b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900c87-814c-49ac-a8ac-4508235b98f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092D52-4D33-443F-9D43-65BCC02A5782}">
  <ds:schemaRefs>
    <ds:schemaRef ds:uri="http://schemas.microsoft.com/office/2006/metadata/properties"/>
    <ds:schemaRef ds:uri="f6373d16-a4a2-493c-8c7e-3f60770a2b7a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14900c87-814c-49ac-a8ac-4508235b98fe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D3AD41D-F817-4615-A39A-0E71FFABDA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CBAE83-F79B-4E2A-92DE-1A02BB89F1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373d16-a4a2-493c-8c7e-3f60770a2b7a"/>
    <ds:schemaRef ds:uri="14900c87-814c-49ac-a8ac-4508235b98f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Tabela de sancionamento</vt:lpstr>
      <vt:lpstr>Tabela Sancion. por Municípios</vt:lpstr>
      <vt:lpstr>VR por temática</vt:lpstr>
      <vt:lpstr>'Tabela de sancionamento'!Area_de_impressao</vt:lpstr>
      <vt:lpstr>'Tabela Sancion. por Municípios'!Area_de_impressao</vt:lpstr>
    </vt:vector>
  </TitlesOfParts>
  <Manager/>
  <Company>Anatel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Marcelo Barroso Barbosa Leite</cp:lastModifiedBy>
  <cp:revision/>
  <dcterms:created xsi:type="dcterms:W3CDTF">2016-04-28T13:54:51Z</dcterms:created>
  <dcterms:modified xsi:type="dcterms:W3CDTF">2022-10-13T13:25:13Z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0x010100C43EF996F4B4D447924BE074BE315862</vt:lpwstr>
  </property>
</Properties>
</file>